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hidePivotFieldList="1"/>
  <mc:AlternateContent xmlns:mc="http://schemas.openxmlformats.org/markup-compatibility/2006">
    <mc:Choice Requires="x15">
      <x15ac:absPath xmlns:x15ac="http://schemas.microsoft.com/office/spreadsheetml/2010/11/ac" url="D:\Dropbox\VBI\Cursos\1.8 - Cotização de Carteira\"/>
    </mc:Choice>
  </mc:AlternateContent>
  <xr:revisionPtr revIDLastSave="0" documentId="13_ncr:1_{8250A839-D652-4D12-B5ED-EA7A5074A2C3}" xr6:coauthVersionLast="47" xr6:coauthVersionMax="47" xr10:uidLastSave="{00000000-0000-0000-0000-000000000000}"/>
  <bookViews>
    <workbookView xWindow="28680" yWindow="-120" windowWidth="38640" windowHeight="15840" tabRatio="789" xr2:uid="{00000000-000D-0000-FFFF-FFFF00000000}"/>
  </bookViews>
  <sheets>
    <sheet name="Cotização" sheetId="4" r:id="rId1"/>
    <sheet name="Preencher" sheetId="7" r:id="rId2"/>
    <sheet name="Performance da Carteira" sheetId="12" r:id="rId3"/>
    <sheet name="Controle de Contas" sheetId="14" r:id="rId4"/>
    <sheet name="Evolução do Patrimônio" sheetId="6" state="hidden" r:id="rId5"/>
    <sheet name="Ótimo" sheetId="10" state="hidden" r:id="rId6"/>
    <sheet name="1 ano" sheetId="13" state="hidden" r:id="rId7"/>
  </sheets>
  <definedNames>
    <definedName name="_xlnm._FilterDatabase" localSheetId="0" hidden="1">Cotização!$A$1:$J$400</definedName>
    <definedName name="_xlnm._FilterDatabase" localSheetId="5" hidden="1">Ótimo!$A$1:$G$381</definedName>
    <definedName name="_xlcn.WorksheetConnection_ComparativoA1G201" hidden="1">Ótimo!$A$1:$G$21</definedName>
  </definedNames>
  <calcPr calcId="191029"/>
  <pivotCaches>
    <pivotCache cacheId="0" r:id="rId8"/>
    <pivotCache cacheId="1" r:id="rId9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Intervalo-a88c5966-ef36-426b-aa1e-fd30ef18ba6d" name="Intervalo" connection="WorksheetConnection_Comparativo!$A$1:$G$20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4" l="1"/>
  <c r="D96" i="7" l="1"/>
  <c r="D95" i="7"/>
  <c r="C95" i="7"/>
  <c r="C61" i="7" l="1"/>
  <c r="C62" i="7" s="1"/>
  <c r="A3" i="13" l="1"/>
  <c r="A4" i="13" l="1"/>
  <c r="B3" i="13"/>
  <c r="C3" i="13" s="1"/>
  <c r="D3" i="13" s="1"/>
  <c r="G15" i="4"/>
  <c r="G24" i="4"/>
  <c r="G36" i="4"/>
  <c r="G57" i="4"/>
  <c r="G60" i="4"/>
  <c r="G62" i="4"/>
  <c r="G66" i="4"/>
  <c r="G74" i="4"/>
  <c r="G80" i="4"/>
  <c r="G82" i="4"/>
  <c r="G97" i="4"/>
  <c r="G98" i="4"/>
  <c r="G101" i="4"/>
  <c r="G103" i="4"/>
  <c r="G104" i="4"/>
  <c r="G105" i="4"/>
  <c r="G106" i="4"/>
  <c r="G107" i="4"/>
  <c r="G109" i="4"/>
  <c r="G111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65" i="4"/>
  <c r="G266" i="4"/>
  <c r="G267" i="4"/>
  <c r="G268" i="4"/>
  <c r="G269" i="4"/>
  <c r="G270" i="4"/>
  <c r="G271" i="4"/>
  <c r="G272" i="4"/>
  <c r="G273" i="4"/>
  <c r="G274" i="4"/>
  <c r="G275" i="4"/>
  <c r="G276" i="4"/>
  <c r="G277" i="4"/>
  <c r="G278" i="4"/>
  <c r="G279" i="4"/>
  <c r="G280" i="4"/>
  <c r="G281" i="4"/>
  <c r="G282" i="4"/>
  <c r="G283" i="4"/>
  <c r="G284" i="4"/>
  <c r="G285" i="4"/>
  <c r="G286" i="4"/>
  <c r="G287" i="4"/>
  <c r="G288" i="4"/>
  <c r="G289" i="4"/>
  <c r="G290" i="4"/>
  <c r="G291" i="4"/>
  <c r="G292" i="4"/>
  <c r="G293" i="4"/>
  <c r="G294" i="4"/>
  <c r="G295" i="4"/>
  <c r="G296" i="4"/>
  <c r="G297" i="4"/>
  <c r="G298" i="4"/>
  <c r="G299" i="4"/>
  <c r="G300" i="4"/>
  <c r="G301" i="4"/>
  <c r="G302" i="4"/>
  <c r="G303" i="4"/>
  <c r="G304" i="4"/>
  <c r="G305" i="4"/>
  <c r="G306" i="4"/>
  <c r="G307" i="4"/>
  <c r="G308" i="4"/>
  <c r="G309" i="4"/>
  <c r="G310" i="4"/>
  <c r="G311" i="4"/>
  <c r="G312" i="4"/>
  <c r="G313" i="4"/>
  <c r="G314" i="4"/>
  <c r="G315" i="4"/>
  <c r="G316" i="4"/>
  <c r="G317" i="4"/>
  <c r="G318" i="4"/>
  <c r="G319" i="4"/>
  <c r="G320" i="4"/>
  <c r="G321" i="4"/>
  <c r="G322" i="4"/>
  <c r="G323" i="4"/>
  <c r="G324" i="4"/>
  <c r="G325" i="4"/>
  <c r="G326" i="4"/>
  <c r="G327" i="4"/>
  <c r="G328" i="4"/>
  <c r="G329" i="4"/>
  <c r="G330" i="4"/>
  <c r="G331" i="4"/>
  <c r="G332" i="4"/>
  <c r="G333" i="4"/>
  <c r="G334" i="4"/>
  <c r="G335" i="4"/>
  <c r="G336" i="4"/>
  <c r="G337" i="4"/>
  <c r="G338" i="4"/>
  <c r="G339" i="4"/>
  <c r="G340" i="4"/>
  <c r="G341" i="4"/>
  <c r="G342" i="4"/>
  <c r="G343" i="4"/>
  <c r="G344" i="4"/>
  <c r="G345" i="4"/>
  <c r="G346" i="4"/>
  <c r="G347" i="4"/>
  <c r="G348" i="4"/>
  <c r="G349" i="4"/>
  <c r="G350" i="4"/>
  <c r="G351" i="4"/>
  <c r="G352" i="4"/>
  <c r="G353" i="4"/>
  <c r="G354" i="4"/>
  <c r="G355" i="4"/>
  <c r="G356" i="4"/>
  <c r="G357" i="4"/>
  <c r="G358" i="4"/>
  <c r="G359" i="4"/>
  <c r="G360" i="4"/>
  <c r="G361" i="4"/>
  <c r="G362" i="4"/>
  <c r="G363" i="4"/>
  <c r="G364" i="4"/>
  <c r="G365" i="4"/>
  <c r="G366" i="4"/>
  <c r="G367" i="4"/>
  <c r="G368" i="4"/>
  <c r="G369" i="4"/>
  <c r="G370" i="4"/>
  <c r="G371" i="4"/>
  <c r="G372" i="4"/>
  <c r="G373" i="4"/>
  <c r="G374" i="4"/>
  <c r="G375" i="4"/>
  <c r="G376" i="4"/>
  <c r="G377" i="4"/>
  <c r="G378" i="4"/>
  <c r="G379" i="4"/>
  <c r="G380" i="4"/>
  <c r="G381" i="4"/>
  <c r="G382" i="4"/>
  <c r="G384" i="4"/>
  <c r="G385" i="4"/>
  <c r="G386" i="4"/>
  <c r="G387" i="4"/>
  <c r="G388" i="4"/>
  <c r="G389" i="4"/>
  <c r="G390" i="4"/>
  <c r="G391" i="4"/>
  <c r="G392" i="4"/>
  <c r="G393" i="4"/>
  <c r="G394" i="4"/>
  <c r="G395" i="4"/>
  <c r="G396" i="4"/>
  <c r="G397" i="4"/>
  <c r="G398" i="4"/>
  <c r="G399" i="4"/>
  <c r="G400" i="4"/>
  <c r="B4" i="13" l="1"/>
  <c r="C4" i="13" s="1"/>
  <c r="D4" i="13" s="1"/>
  <c r="A5" i="13"/>
  <c r="B5" i="13" l="1"/>
  <c r="C5" i="13" s="1"/>
  <c r="D5" i="13" s="1"/>
  <c r="A6" i="13"/>
  <c r="A7" i="13" l="1"/>
  <c r="B6" i="13"/>
  <c r="C6" i="13" s="1"/>
  <c r="D6" i="13" s="1"/>
  <c r="B7" i="13" l="1"/>
  <c r="C7" i="13" s="1"/>
  <c r="D7" i="13" s="1"/>
  <c r="A8" i="13"/>
  <c r="B8" i="13" l="1"/>
  <c r="C8" i="13" s="1"/>
  <c r="D8" i="13" s="1"/>
  <c r="A9" i="13"/>
  <c r="A10" i="13" l="1"/>
  <c r="B9" i="13"/>
  <c r="C9" i="13" s="1"/>
  <c r="D9" i="13" s="1"/>
  <c r="A11" i="13" l="1"/>
  <c r="B10" i="13"/>
  <c r="C10" i="13" s="1"/>
  <c r="D10" i="13" s="1"/>
  <c r="K112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59" i="4"/>
  <c r="K160" i="4"/>
  <c r="K161" i="4"/>
  <c r="K162" i="4"/>
  <c r="K163" i="4"/>
  <c r="K164" i="4"/>
  <c r="K165" i="4"/>
  <c r="K166" i="4"/>
  <c r="K167" i="4"/>
  <c r="K168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182" i="4"/>
  <c r="K183" i="4"/>
  <c r="K184" i="4"/>
  <c r="K185" i="4"/>
  <c r="K186" i="4"/>
  <c r="K187" i="4"/>
  <c r="K188" i="4"/>
  <c r="K189" i="4"/>
  <c r="K190" i="4"/>
  <c r="K191" i="4"/>
  <c r="K192" i="4"/>
  <c r="K193" i="4"/>
  <c r="K194" i="4"/>
  <c r="K195" i="4"/>
  <c r="K196" i="4"/>
  <c r="K197" i="4"/>
  <c r="K198" i="4"/>
  <c r="K199" i="4"/>
  <c r="K200" i="4"/>
  <c r="K201" i="4"/>
  <c r="K202" i="4"/>
  <c r="K203" i="4"/>
  <c r="K204" i="4"/>
  <c r="K205" i="4"/>
  <c r="K206" i="4"/>
  <c r="K207" i="4"/>
  <c r="K208" i="4"/>
  <c r="K209" i="4"/>
  <c r="K210" i="4"/>
  <c r="K211" i="4"/>
  <c r="K212" i="4"/>
  <c r="K213" i="4"/>
  <c r="K214" i="4"/>
  <c r="K215" i="4"/>
  <c r="K216" i="4"/>
  <c r="K217" i="4"/>
  <c r="K218" i="4"/>
  <c r="K219" i="4"/>
  <c r="K220" i="4"/>
  <c r="K221" i="4"/>
  <c r="K222" i="4"/>
  <c r="K223" i="4"/>
  <c r="K224" i="4"/>
  <c r="K225" i="4"/>
  <c r="K226" i="4"/>
  <c r="K227" i="4"/>
  <c r="K228" i="4"/>
  <c r="K229" i="4"/>
  <c r="K230" i="4"/>
  <c r="K231" i="4"/>
  <c r="K232" i="4"/>
  <c r="K233" i="4"/>
  <c r="K234" i="4"/>
  <c r="K235" i="4"/>
  <c r="K236" i="4"/>
  <c r="K237" i="4"/>
  <c r="K238" i="4"/>
  <c r="K239" i="4"/>
  <c r="K240" i="4"/>
  <c r="K241" i="4"/>
  <c r="K242" i="4"/>
  <c r="K243" i="4"/>
  <c r="K244" i="4"/>
  <c r="K245" i="4"/>
  <c r="K246" i="4"/>
  <c r="K247" i="4"/>
  <c r="K248" i="4"/>
  <c r="K249" i="4"/>
  <c r="K250" i="4"/>
  <c r="K251" i="4"/>
  <c r="K252" i="4"/>
  <c r="K253" i="4"/>
  <c r="K254" i="4"/>
  <c r="K255" i="4"/>
  <c r="K256" i="4"/>
  <c r="K257" i="4"/>
  <c r="K258" i="4"/>
  <c r="K259" i="4"/>
  <c r="K260" i="4"/>
  <c r="K261" i="4"/>
  <c r="K262" i="4"/>
  <c r="K263" i="4"/>
  <c r="K264" i="4"/>
  <c r="K265" i="4"/>
  <c r="K266" i="4"/>
  <c r="K267" i="4"/>
  <c r="K268" i="4"/>
  <c r="K269" i="4"/>
  <c r="K270" i="4"/>
  <c r="K271" i="4"/>
  <c r="K272" i="4"/>
  <c r="K273" i="4"/>
  <c r="K274" i="4"/>
  <c r="K275" i="4"/>
  <c r="K276" i="4"/>
  <c r="K277" i="4"/>
  <c r="K278" i="4"/>
  <c r="K279" i="4"/>
  <c r="K280" i="4"/>
  <c r="K281" i="4"/>
  <c r="K282" i="4"/>
  <c r="K283" i="4"/>
  <c r="K284" i="4"/>
  <c r="K285" i="4"/>
  <c r="K286" i="4"/>
  <c r="K287" i="4"/>
  <c r="K288" i="4"/>
  <c r="K289" i="4"/>
  <c r="K290" i="4"/>
  <c r="K291" i="4"/>
  <c r="K292" i="4"/>
  <c r="K293" i="4"/>
  <c r="K294" i="4"/>
  <c r="K295" i="4"/>
  <c r="K296" i="4"/>
  <c r="K297" i="4"/>
  <c r="K298" i="4"/>
  <c r="K299" i="4"/>
  <c r="K300" i="4"/>
  <c r="K301" i="4"/>
  <c r="K302" i="4"/>
  <c r="K303" i="4"/>
  <c r="K304" i="4"/>
  <c r="K305" i="4"/>
  <c r="K306" i="4"/>
  <c r="K307" i="4"/>
  <c r="K308" i="4"/>
  <c r="K309" i="4"/>
  <c r="K310" i="4"/>
  <c r="K311" i="4"/>
  <c r="K312" i="4"/>
  <c r="K313" i="4"/>
  <c r="K314" i="4"/>
  <c r="K315" i="4"/>
  <c r="K316" i="4"/>
  <c r="K317" i="4"/>
  <c r="K318" i="4"/>
  <c r="K319" i="4"/>
  <c r="K320" i="4"/>
  <c r="K321" i="4"/>
  <c r="K322" i="4"/>
  <c r="K323" i="4"/>
  <c r="K324" i="4"/>
  <c r="K325" i="4"/>
  <c r="K326" i="4"/>
  <c r="K327" i="4"/>
  <c r="K328" i="4"/>
  <c r="K329" i="4"/>
  <c r="K330" i="4"/>
  <c r="K331" i="4"/>
  <c r="K332" i="4"/>
  <c r="K333" i="4"/>
  <c r="K334" i="4"/>
  <c r="K335" i="4"/>
  <c r="K336" i="4"/>
  <c r="K337" i="4"/>
  <c r="K338" i="4"/>
  <c r="K339" i="4"/>
  <c r="K340" i="4"/>
  <c r="K341" i="4"/>
  <c r="K342" i="4"/>
  <c r="K343" i="4"/>
  <c r="K344" i="4"/>
  <c r="K345" i="4"/>
  <c r="K346" i="4"/>
  <c r="K347" i="4"/>
  <c r="K348" i="4"/>
  <c r="K349" i="4"/>
  <c r="K350" i="4"/>
  <c r="K351" i="4"/>
  <c r="K352" i="4"/>
  <c r="K353" i="4"/>
  <c r="K354" i="4"/>
  <c r="K355" i="4"/>
  <c r="K356" i="4"/>
  <c r="K357" i="4"/>
  <c r="K358" i="4"/>
  <c r="K359" i="4"/>
  <c r="K360" i="4"/>
  <c r="K361" i="4"/>
  <c r="K362" i="4"/>
  <c r="K363" i="4"/>
  <c r="K364" i="4"/>
  <c r="K365" i="4"/>
  <c r="K366" i="4"/>
  <c r="K367" i="4"/>
  <c r="K368" i="4"/>
  <c r="K369" i="4"/>
  <c r="K370" i="4"/>
  <c r="K371" i="4"/>
  <c r="K372" i="4"/>
  <c r="K373" i="4"/>
  <c r="K374" i="4"/>
  <c r="K375" i="4"/>
  <c r="K376" i="4"/>
  <c r="K377" i="4"/>
  <c r="K378" i="4"/>
  <c r="K379" i="4"/>
  <c r="K380" i="4"/>
  <c r="K381" i="4"/>
  <c r="K382" i="4"/>
  <c r="K383" i="4"/>
  <c r="K384" i="4"/>
  <c r="K385" i="4"/>
  <c r="K386" i="4"/>
  <c r="K387" i="4"/>
  <c r="K388" i="4"/>
  <c r="K389" i="4"/>
  <c r="K390" i="4"/>
  <c r="K391" i="4"/>
  <c r="K392" i="4"/>
  <c r="K393" i="4"/>
  <c r="K394" i="4"/>
  <c r="K395" i="4"/>
  <c r="K396" i="4"/>
  <c r="K397" i="4"/>
  <c r="K398" i="4"/>
  <c r="K399" i="4"/>
  <c r="K400" i="4"/>
  <c r="B11" i="13" l="1"/>
  <c r="C11" i="13" s="1"/>
  <c r="D11" i="13" s="1"/>
  <c r="A12" i="13"/>
  <c r="A129" i="4"/>
  <c r="B129" i="4"/>
  <c r="A130" i="4"/>
  <c r="B130" i="4"/>
  <c r="A131" i="4"/>
  <c r="B131" i="4"/>
  <c r="A132" i="4"/>
  <c r="B132" i="4"/>
  <c r="A133" i="4"/>
  <c r="B133" i="4"/>
  <c r="A134" i="4"/>
  <c r="B134" i="4"/>
  <c r="A135" i="4"/>
  <c r="B135" i="4"/>
  <c r="A136" i="4"/>
  <c r="B136" i="4"/>
  <c r="A137" i="4"/>
  <c r="B137" i="4"/>
  <c r="A138" i="4"/>
  <c r="B138" i="4"/>
  <c r="A139" i="4"/>
  <c r="B139" i="4"/>
  <c r="A140" i="4"/>
  <c r="B140" i="4"/>
  <c r="A141" i="4"/>
  <c r="B141" i="4"/>
  <c r="A142" i="4"/>
  <c r="B142" i="4"/>
  <c r="A143" i="4"/>
  <c r="B143" i="4"/>
  <c r="A144" i="4"/>
  <c r="B144" i="4"/>
  <c r="A145" i="4"/>
  <c r="B145" i="4"/>
  <c r="A146" i="4"/>
  <c r="B146" i="4"/>
  <c r="A147" i="4"/>
  <c r="B147" i="4"/>
  <c r="A148" i="4"/>
  <c r="B148" i="4"/>
  <c r="A149" i="4"/>
  <c r="B149" i="4"/>
  <c r="A150" i="4"/>
  <c r="B150" i="4"/>
  <c r="A151" i="4"/>
  <c r="B151" i="4"/>
  <c r="A152" i="4"/>
  <c r="B152" i="4"/>
  <c r="A153" i="4"/>
  <c r="B153" i="4"/>
  <c r="A154" i="4"/>
  <c r="B154" i="4"/>
  <c r="A155" i="4"/>
  <c r="B155" i="4"/>
  <c r="A156" i="4"/>
  <c r="B156" i="4"/>
  <c r="A157" i="4"/>
  <c r="B157" i="4"/>
  <c r="A158" i="4"/>
  <c r="B158" i="4"/>
  <c r="A159" i="4"/>
  <c r="B159" i="4"/>
  <c r="A160" i="4"/>
  <c r="B160" i="4"/>
  <c r="A161" i="4"/>
  <c r="B161" i="4"/>
  <c r="A162" i="4"/>
  <c r="B162" i="4"/>
  <c r="A163" i="4"/>
  <c r="B163" i="4"/>
  <c r="A164" i="4"/>
  <c r="B164" i="4"/>
  <c r="A165" i="4"/>
  <c r="B165" i="4"/>
  <c r="A166" i="4"/>
  <c r="B166" i="4"/>
  <c r="A167" i="4"/>
  <c r="B167" i="4"/>
  <c r="A168" i="4"/>
  <c r="B168" i="4"/>
  <c r="A169" i="4"/>
  <c r="B169" i="4"/>
  <c r="A170" i="4"/>
  <c r="B170" i="4"/>
  <c r="A171" i="4"/>
  <c r="B171" i="4"/>
  <c r="A172" i="4"/>
  <c r="B172" i="4"/>
  <c r="A173" i="4"/>
  <c r="B173" i="4"/>
  <c r="A174" i="4"/>
  <c r="B174" i="4"/>
  <c r="A175" i="4"/>
  <c r="B175" i="4"/>
  <c r="A176" i="4"/>
  <c r="B176" i="4"/>
  <c r="A177" i="4"/>
  <c r="B177" i="4"/>
  <c r="A178" i="4"/>
  <c r="B178" i="4"/>
  <c r="A179" i="4"/>
  <c r="B179" i="4"/>
  <c r="A180" i="4"/>
  <c r="B180" i="4"/>
  <c r="A181" i="4"/>
  <c r="B181" i="4"/>
  <c r="A182" i="4"/>
  <c r="B182" i="4"/>
  <c r="A183" i="4"/>
  <c r="B183" i="4"/>
  <c r="A184" i="4"/>
  <c r="B184" i="4"/>
  <c r="A185" i="4"/>
  <c r="B185" i="4"/>
  <c r="A186" i="4"/>
  <c r="B186" i="4"/>
  <c r="A187" i="4"/>
  <c r="B187" i="4"/>
  <c r="A188" i="4"/>
  <c r="B188" i="4"/>
  <c r="A189" i="4"/>
  <c r="B189" i="4"/>
  <c r="A190" i="4"/>
  <c r="B190" i="4"/>
  <c r="A191" i="4"/>
  <c r="B191" i="4"/>
  <c r="A192" i="4"/>
  <c r="B192" i="4"/>
  <c r="A193" i="4"/>
  <c r="B193" i="4"/>
  <c r="A194" i="4"/>
  <c r="B194" i="4"/>
  <c r="A195" i="4"/>
  <c r="B195" i="4"/>
  <c r="A196" i="4"/>
  <c r="B196" i="4"/>
  <c r="A197" i="4"/>
  <c r="B197" i="4"/>
  <c r="A198" i="4"/>
  <c r="B198" i="4"/>
  <c r="A199" i="4"/>
  <c r="B199" i="4"/>
  <c r="A200" i="4"/>
  <c r="B200" i="4"/>
  <c r="A201" i="4"/>
  <c r="B201" i="4"/>
  <c r="A202" i="4"/>
  <c r="B202" i="4"/>
  <c r="A203" i="4"/>
  <c r="B203" i="4"/>
  <c r="A204" i="4"/>
  <c r="B204" i="4"/>
  <c r="A205" i="4"/>
  <c r="B205" i="4"/>
  <c r="A206" i="4"/>
  <c r="B206" i="4"/>
  <c r="A207" i="4"/>
  <c r="B207" i="4"/>
  <c r="A208" i="4"/>
  <c r="B208" i="4"/>
  <c r="A209" i="4"/>
  <c r="B209" i="4"/>
  <c r="A210" i="4"/>
  <c r="B210" i="4"/>
  <c r="A211" i="4"/>
  <c r="B211" i="4"/>
  <c r="A212" i="4"/>
  <c r="B212" i="4"/>
  <c r="A213" i="4"/>
  <c r="B213" i="4"/>
  <c r="A214" i="4"/>
  <c r="B214" i="4"/>
  <c r="A215" i="4"/>
  <c r="B215" i="4"/>
  <c r="A216" i="4"/>
  <c r="B216" i="4"/>
  <c r="A217" i="4"/>
  <c r="B217" i="4"/>
  <c r="A218" i="4"/>
  <c r="B218" i="4"/>
  <c r="A219" i="4"/>
  <c r="B219" i="4"/>
  <c r="A220" i="4"/>
  <c r="B220" i="4"/>
  <c r="A221" i="4"/>
  <c r="B221" i="4"/>
  <c r="A222" i="4"/>
  <c r="B222" i="4"/>
  <c r="A223" i="4"/>
  <c r="B223" i="4"/>
  <c r="A224" i="4"/>
  <c r="B224" i="4"/>
  <c r="A225" i="4"/>
  <c r="B225" i="4"/>
  <c r="A226" i="4"/>
  <c r="B226" i="4"/>
  <c r="A227" i="4"/>
  <c r="B227" i="4"/>
  <c r="A228" i="4"/>
  <c r="B228" i="4"/>
  <c r="A229" i="4"/>
  <c r="B229" i="4"/>
  <c r="A230" i="4"/>
  <c r="B230" i="4"/>
  <c r="A231" i="4"/>
  <c r="B231" i="4"/>
  <c r="A232" i="4"/>
  <c r="B232" i="4"/>
  <c r="A233" i="4"/>
  <c r="B233" i="4"/>
  <c r="A234" i="4"/>
  <c r="B234" i="4"/>
  <c r="A235" i="4"/>
  <c r="B235" i="4"/>
  <c r="A236" i="4"/>
  <c r="B236" i="4"/>
  <c r="A237" i="4"/>
  <c r="B237" i="4"/>
  <c r="A238" i="4"/>
  <c r="B238" i="4"/>
  <c r="A239" i="4"/>
  <c r="B239" i="4"/>
  <c r="A240" i="4"/>
  <c r="B240" i="4"/>
  <c r="A241" i="4"/>
  <c r="B241" i="4"/>
  <c r="A242" i="4"/>
  <c r="B242" i="4"/>
  <c r="A243" i="4"/>
  <c r="B243" i="4"/>
  <c r="A244" i="4"/>
  <c r="B244" i="4"/>
  <c r="A245" i="4"/>
  <c r="B245" i="4"/>
  <c r="A246" i="4"/>
  <c r="B246" i="4"/>
  <c r="A247" i="4"/>
  <c r="B247" i="4"/>
  <c r="A248" i="4"/>
  <c r="B248" i="4"/>
  <c r="A249" i="4"/>
  <c r="B249" i="4"/>
  <c r="A250" i="4"/>
  <c r="B250" i="4"/>
  <c r="A251" i="4"/>
  <c r="B251" i="4"/>
  <c r="A252" i="4"/>
  <c r="B252" i="4"/>
  <c r="A253" i="4"/>
  <c r="B253" i="4"/>
  <c r="A254" i="4"/>
  <c r="B254" i="4"/>
  <c r="A255" i="4"/>
  <c r="B255" i="4"/>
  <c r="A256" i="4"/>
  <c r="B256" i="4"/>
  <c r="A257" i="4"/>
  <c r="B257" i="4"/>
  <c r="A258" i="4"/>
  <c r="B258" i="4"/>
  <c r="A259" i="4"/>
  <c r="B259" i="4"/>
  <c r="A260" i="4"/>
  <c r="B260" i="4"/>
  <c r="A261" i="4"/>
  <c r="B261" i="4"/>
  <c r="A262" i="4"/>
  <c r="B262" i="4"/>
  <c r="A263" i="4"/>
  <c r="B263" i="4"/>
  <c r="A264" i="4"/>
  <c r="B264" i="4"/>
  <c r="A265" i="4"/>
  <c r="B265" i="4"/>
  <c r="A266" i="4"/>
  <c r="B266" i="4"/>
  <c r="A267" i="4"/>
  <c r="B267" i="4"/>
  <c r="A268" i="4"/>
  <c r="B268" i="4"/>
  <c r="A269" i="4"/>
  <c r="B269" i="4"/>
  <c r="A270" i="4"/>
  <c r="B270" i="4"/>
  <c r="A271" i="4"/>
  <c r="B271" i="4"/>
  <c r="A272" i="4"/>
  <c r="B272" i="4"/>
  <c r="A273" i="4"/>
  <c r="B273" i="4"/>
  <c r="A274" i="4"/>
  <c r="B274" i="4"/>
  <c r="A275" i="4"/>
  <c r="B275" i="4"/>
  <c r="A276" i="4"/>
  <c r="B276" i="4"/>
  <c r="A277" i="4"/>
  <c r="B277" i="4"/>
  <c r="A278" i="4"/>
  <c r="B278" i="4"/>
  <c r="A279" i="4"/>
  <c r="B279" i="4"/>
  <c r="A280" i="4"/>
  <c r="B280" i="4"/>
  <c r="A281" i="4"/>
  <c r="B281" i="4"/>
  <c r="A282" i="4"/>
  <c r="B282" i="4"/>
  <c r="A283" i="4"/>
  <c r="B283" i="4"/>
  <c r="A284" i="4"/>
  <c r="B284" i="4"/>
  <c r="A285" i="4"/>
  <c r="B285" i="4"/>
  <c r="A286" i="4"/>
  <c r="B286" i="4"/>
  <c r="A287" i="4"/>
  <c r="B287" i="4"/>
  <c r="A288" i="4"/>
  <c r="B288" i="4"/>
  <c r="A289" i="4"/>
  <c r="B289" i="4"/>
  <c r="A290" i="4"/>
  <c r="B290" i="4"/>
  <c r="A291" i="4"/>
  <c r="B291" i="4"/>
  <c r="A292" i="4"/>
  <c r="B292" i="4"/>
  <c r="A293" i="4"/>
  <c r="B293" i="4"/>
  <c r="A294" i="4"/>
  <c r="B294" i="4"/>
  <c r="A295" i="4"/>
  <c r="B295" i="4"/>
  <c r="A296" i="4"/>
  <c r="B296" i="4"/>
  <c r="A297" i="4"/>
  <c r="B297" i="4"/>
  <c r="A298" i="4"/>
  <c r="B298" i="4"/>
  <c r="A299" i="4"/>
  <c r="B299" i="4"/>
  <c r="A300" i="4"/>
  <c r="B300" i="4"/>
  <c r="A301" i="4"/>
  <c r="B301" i="4"/>
  <c r="A302" i="4"/>
  <c r="B302" i="4"/>
  <c r="A303" i="4"/>
  <c r="B303" i="4"/>
  <c r="A304" i="4"/>
  <c r="B304" i="4"/>
  <c r="A305" i="4"/>
  <c r="B305" i="4"/>
  <c r="A306" i="4"/>
  <c r="B306" i="4"/>
  <c r="A307" i="4"/>
  <c r="B307" i="4"/>
  <c r="A308" i="4"/>
  <c r="B308" i="4"/>
  <c r="A309" i="4"/>
  <c r="B309" i="4"/>
  <c r="A310" i="4"/>
  <c r="B310" i="4"/>
  <c r="A311" i="4"/>
  <c r="B311" i="4"/>
  <c r="A312" i="4"/>
  <c r="B312" i="4"/>
  <c r="A313" i="4"/>
  <c r="B313" i="4"/>
  <c r="A314" i="4"/>
  <c r="B314" i="4"/>
  <c r="A315" i="4"/>
  <c r="B315" i="4"/>
  <c r="A316" i="4"/>
  <c r="B316" i="4"/>
  <c r="A317" i="4"/>
  <c r="B317" i="4"/>
  <c r="A318" i="4"/>
  <c r="B318" i="4"/>
  <c r="A319" i="4"/>
  <c r="B319" i="4"/>
  <c r="A320" i="4"/>
  <c r="B320" i="4"/>
  <c r="A321" i="4"/>
  <c r="B321" i="4"/>
  <c r="A322" i="4"/>
  <c r="B322" i="4"/>
  <c r="A323" i="4"/>
  <c r="B323" i="4"/>
  <c r="A324" i="4"/>
  <c r="B324" i="4"/>
  <c r="A325" i="4"/>
  <c r="B325" i="4"/>
  <c r="A326" i="4"/>
  <c r="B326" i="4"/>
  <c r="A327" i="4"/>
  <c r="B327" i="4"/>
  <c r="A328" i="4"/>
  <c r="B328" i="4"/>
  <c r="A329" i="4"/>
  <c r="B329" i="4"/>
  <c r="A330" i="4"/>
  <c r="B330" i="4"/>
  <c r="A331" i="4"/>
  <c r="B331" i="4"/>
  <c r="A332" i="4"/>
  <c r="B332" i="4"/>
  <c r="A333" i="4"/>
  <c r="B333" i="4"/>
  <c r="A334" i="4"/>
  <c r="B334" i="4"/>
  <c r="A335" i="4"/>
  <c r="B335" i="4"/>
  <c r="A336" i="4"/>
  <c r="B336" i="4"/>
  <c r="A337" i="4"/>
  <c r="B337" i="4"/>
  <c r="A338" i="4"/>
  <c r="B338" i="4"/>
  <c r="A339" i="4"/>
  <c r="B339" i="4"/>
  <c r="A340" i="4"/>
  <c r="B340" i="4"/>
  <c r="A341" i="4"/>
  <c r="B341" i="4"/>
  <c r="A342" i="4"/>
  <c r="B342" i="4"/>
  <c r="A343" i="4"/>
  <c r="B343" i="4"/>
  <c r="A344" i="4"/>
  <c r="B344" i="4"/>
  <c r="A345" i="4"/>
  <c r="B345" i="4"/>
  <c r="A346" i="4"/>
  <c r="B346" i="4"/>
  <c r="A347" i="4"/>
  <c r="B347" i="4"/>
  <c r="A348" i="4"/>
  <c r="B348" i="4"/>
  <c r="A349" i="4"/>
  <c r="B349" i="4"/>
  <c r="A350" i="4"/>
  <c r="B350" i="4"/>
  <c r="A351" i="4"/>
  <c r="B351" i="4"/>
  <c r="A352" i="4"/>
  <c r="B352" i="4"/>
  <c r="A353" i="4"/>
  <c r="B353" i="4"/>
  <c r="A354" i="4"/>
  <c r="B354" i="4"/>
  <c r="A355" i="4"/>
  <c r="B355" i="4"/>
  <c r="A356" i="4"/>
  <c r="B356" i="4"/>
  <c r="A357" i="4"/>
  <c r="B357" i="4"/>
  <c r="A358" i="4"/>
  <c r="B358" i="4"/>
  <c r="A359" i="4"/>
  <c r="B359" i="4"/>
  <c r="A360" i="4"/>
  <c r="B360" i="4"/>
  <c r="A361" i="4"/>
  <c r="B361" i="4"/>
  <c r="A362" i="4"/>
  <c r="B362" i="4"/>
  <c r="A363" i="4"/>
  <c r="B363" i="4"/>
  <c r="A364" i="4"/>
  <c r="B364" i="4"/>
  <c r="A365" i="4"/>
  <c r="B365" i="4"/>
  <c r="A366" i="4"/>
  <c r="B366" i="4"/>
  <c r="A367" i="4"/>
  <c r="B367" i="4"/>
  <c r="A368" i="4"/>
  <c r="B368" i="4"/>
  <c r="A369" i="4"/>
  <c r="B369" i="4"/>
  <c r="A370" i="4"/>
  <c r="B370" i="4"/>
  <c r="A371" i="4"/>
  <c r="B371" i="4"/>
  <c r="A372" i="4"/>
  <c r="B372" i="4"/>
  <c r="A373" i="4"/>
  <c r="B373" i="4"/>
  <c r="A374" i="4"/>
  <c r="B374" i="4"/>
  <c r="A375" i="4"/>
  <c r="B375" i="4"/>
  <c r="A376" i="4"/>
  <c r="B376" i="4"/>
  <c r="A377" i="4"/>
  <c r="B377" i="4"/>
  <c r="A378" i="4"/>
  <c r="B378" i="4"/>
  <c r="A379" i="4"/>
  <c r="B379" i="4"/>
  <c r="A380" i="4"/>
  <c r="B380" i="4"/>
  <c r="A381" i="4"/>
  <c r="B381" i="4"/>
  <c r="A382" i="4"/>
  <c r="B382" i="4"/>
  <c r="A383" i="4"/>
  <c r="B383" i="4"/>
  <c r="A384" i="4"/>
  <c r="B384" i="4"/>
  <c r="A385" i="4"/>
  <c r="B385" i="4"/>
  <c r="A386" i="4"/>
  <c r="B386" i="4"/>
  <c r="A387" i="4"/>
  <c r="B387" i="4"/>
  <c r="A388" i="4"/>
  <c r="B388" i="4"/>
  <c r="A389" i="4"/>
  <c r="B389" i="4"/>
  <c r="A390" i="4"/>
  <c r="B390" i="4"/>
  <c r="A391" i="4"/>
  <c r="B391" i="4"/>
  <c r="A392" i="4"/>
  <c r="B392" i="4"/>
  <c r="A393" i="4"/>
  <c r="B393" i="4"/>
  <c r="A394" i="4"/>
  <c r="B394" i="4"/>
  <c r="A395" i="4"/>
  <c r="B395" i="4"/>
  <c r="A396" i="4"/>
  <c r="B396" i="4"/>
  <c r="A397" i="4"/>
  <c r="B397" i="4"/>
  <c r="A398" i="4"/>
  <c r="B398" i="4"/>
  <c r="A399" i="4"/>
  <c r="B399" i="4"/>
  <c r="A400" i="4"/>
  <c r="B400" i="4"/>
  <c r="A117" i="4"/>
  <c r="B117" i="4"/>
  <c r="A118" i="4"/>
  <c r="B118" i="4"/>
  <c r="A119" i="4"/>
  <c r="B119" i="4"/>
  <c r="A120" i="4"/>
  <c r="B120" i="4"/>
  <c r="A121" i="4"/>
  <c r="B121" i="4"/>
  <c r="A122" i="4"/>
  <c r="B122" i="4"/>
  <c r="A123" i="4"/>
  <c r="B123" i="4"/>
  <c r="A124" i="4"/>
  <c r="B124" i="4"/>
  <c r="A125" i="4"/>
  <c r="B125" i="4"/>
  <c r="A126" i="4"/>
  <c r="B126" i="4"/>
  <c r="A127" i="4"/>
  <c r="B127" i="4"/>
  <c r="A128" i="4"/>
  <c r="B128" i="4"/>
  <c r="A100" i="4"/>
  <c r="B100" i="4"/>
  <c r="A101" i="4"/>
  <c r="B101" i="4"/>
  <c r="A102" i="4"/>
  <c r="B102" i="4"/>
  <c r="A103" i="4"/>
  <c r="B103" i="4"/>
  <c r="A104" i="4"/>
  <c r="B104" i="4"/>
  <c r="A105" i="4"/>
  <c r="B105" i="4"/>
  <c r="A106" i="4"/>
  <c r="B106" i="4"/>
  <c r="A107" i="4"/>
  <c r="B107" i="4"/>
  <c r="A108" i="4"/>
  <c r="B108" i="4"/>
  <c r="A109" i="4"/>
  <c r="B109" i="4"/>
  <c r="A110" i="4"/>
  <c r="B110" i="4"/>
  <c r="A111" i="4"/>
  <c r="B111" i="4"/>
  <c r="A112" i="4"/>
  <c r="B112" i="4"/>
  <c r="A113" i="4"/>
  <c r="B113" i="4"/>
  <c r="A114" i="4"/>
  <c r="B114" i="4"/>
  <c r="A115" i="4"/>
  <c r="B115" i="4"/>
  <c r="A116" i="4"/>
  <c r="B116" i="4"/>
  <c r="B12" i="13" l="1"/>
  <c r="C12" i="13" s="1"/>
  <c r="D12" i="13" s="1"/>
  <c r="A13" i="13"/>
  <c r="A14" i="13" s="1"/>
  <c r="A15" i="13" s="1"/>
  <c r="G2" i="4"/>
  <c r="A2" i="4"/>
  <c r="B2" i="4"/>
  <c r="K2" i="4"/>
  <c r="A12" i="4"/>
  <c r="B12" i="4"/>
  <c r="A3" i="4"/>
  <c r="B3" i="4"/>
  <c r="A4" i="4"/>
  <c r="B4" i="4"/>
  <c r="A6" i="4"/>
  <c r="B6" i="4"/>
  <c r="A7" i="4"/>
  <c r="B7" i="4"/>
  <c r="A8" i="4"/>
  <c r="B8" i="4"/>
  <c r="A9" i="4"/>
  <c r="B9" i="4"/>
  <c r="A10" i="4"/>
  <c r="B10" i="4"/>
  <c r="A11" i="4"/>
  <c r="B11" i="4"/>
  <c r="A13" i="4"/>
  <c r="B13" i="4"/>
  <c r="A14" i="4"/>
  <c r="B14" i="4"/>
  <c r="A16" i="4"/>
  <c r="B16" i="4"/>
  <c r="A17" i="4"/>
  <c r="B17" i="4"/>
  <c r="A18" i="4"/>
  <c r="B18" i="4"/>
  <c r="A19" i="4"/>
  <c r="B19" i="4"/>
  <c r="A20" i="4"/>
  <c r="B20" i="4"/>
  <c r="A29" i="4"/>
  <c r="B29" i="4"/>
  <c r="A39" i="4"/>
  <c r="B39" i="4"/>
  <c r="A43" i="4"/>
  <c r="B43" i="4"/>
  <c r="A22" i="4"/>
  <c r="B22" i="4"/>
  <c r="A23" i="4"/>
  <c r="B23" i="4"/>
  <c r="A25" i="4"/>
  <c r="B25" i="4"/>
  <c r="A26" i="4"/>
  <c r="B26" i="4"/>
  <c r="A27" i="4"/>
  <c r="B27" i="4"/>
  <c r="A30" i="4"/>
  <c r="B30" i="4"/>
  <c r="A32" i="4"/>
  <c r="B32" i="4"/>
  <c r="A33" i="4"/>
  <c r="B33" i="4"/>
  <c r="A34" i="4"/>
  <c r="B34" i="4"/>
  <c r="H2" i="4" l="1"/>
  <c r="I2" i="4" s="1"/>
  <c r="B15" i="13"/>
  <c r="A16" i="13"/>
  <c r="B14" i="13"/>
  <c r="B13" i="13"/>
  <c r="C13" i="13" s="1"/>
  <c r="D13" i="13" s="1"/>
  <c r="A36" i="4"/>
  <c r="B36" i="4"/>
  <c r="A40" i="4"/>
  <c r="B40" i="4"/>
  <c r="A41" i="4"/>
  <c r="B41" i="4"/>
  <c r="A44" i="4"/>
  <c r="B44" i="4"/>
  <c r="A45" i="4"/>
  <c r="B45" i="4"/>
  <c r="A47" i="4"/>
  <c r="B47" i="4"/>
  <c r="A48" i="4"/>
  <c r="B48" i="4"/>
  <c r="A49" i="4"/>
  <c r="B49" i="4"/>
  <c r="A50" i="4"/>
  <c r="B50" i="4"/>
  <c r="A51" i="4"/>
  <c r="B51" i="4"/>
  <c r="A53" i="4"/>
  <c r="B53" i="4"/>
  <c r="A54" i="4"/>
  <c r="B54" i="4"/>
  <c r="A55" i="4"/>
  <c r="B55" i="4"/>
  <c r="A56" i="4"/>
  <c r="B56" i="4"/>
  <c r="A58" i="4"/>
  <c r="B58" i="4"/>
  <c r="A59" i="4"/>
  <c r="B59" i="4"/>
  <c r="A61" i="4"/>
  <c r="B61" i="4"/>
  <c r="A63" i="4"/>
  <c r="B63" i="4"/>
  <c r="A64" i="4"/>
  <c r="B64" i="4"/>
  <c r="A65" i="4"/>
  <c r="B65" i="4"/>
  <c r="A67" i="4"/>
  <c r="B67" i="4"/>
  <c r="A68" i="4"/>
  <c r="B68" i="4"/>
  <c r="A70" i="4"/>
  <c r="B70" i="4"/>
  <c r="A71" i="4"/>
  <c r="B71" i="4"/>
  <c r="A5" i="4"/>
  <c r="B5" i="4"/>
  <c r="A15" i="4"/>
  <c r="B15" i="4"/>
  <c r="A21" i="4"/>
  <c r="B21" i="4"/>
  <c r="A24" i="4"/>
  <c r="B24" i="4"/>
  <c r="A28" i="4"/>
  <c r="B28" i="4"/>
  <c r="A35" i="4"/>
  <c r="B35" i="4"/>
  <c r="A31" i="4"/>
  <c r="B31" i="4"/>
  <c r="A37" i="4"/>
  <c r="B37" i="4"/>
  <c r="A38" i="4"/>
  <c r="B38" i="4"/>
  <c r="A42" i="4"/>
  <c r="B42" i="4"/>
  <c r="A46" i="4"/>
  <c r="B46" i="4"/>
  <c r="A52" i="4"/>
  <c r="B52" i="4"/>
  <c r="A57" i="4"/>
  <c r="B57" i="4"/>
  <c r="A60" i="4"/>
  <c r="B60" i="4"/>
  <c r="A62" i="4"/>
  <c r="B62" i="4"/>
  <c r="A66" i="4"/>
  <c r="B66" i="4"/>
  <c r="A69" i="4"/>
  <c r="B69" i="4"/>
  <c r="A72" i="4"/>
  <c r="B72" i="4"/>
  <c r="A73" i="4"/>
  <c r="B73" i="4"/>
  <c r="A76" i="4"/>
  <c r="B76" i="4"/>
  <c r="A74" i="4"/>
  <c r="B74" i="4"/>
  <c r="A75" i="4"/>
  <c r="B75" i="4"/>
  <c r="A77" i="4"/>
  <c r="B77" i="4"/>
  <c r="A78" i="4"/>
  <c r="B78" i="4"/>
  <c r="A79" i="4"/>
  <c r="B79" i="4"/>
  <c r="A80" i="4"/>
  <c r="B80" i="4"/>
  <c r="A81" i="4"/>
  <c r="B81" i="4"/>
  <c r="A82" i="4"/>
  <c r="B82" i="4"/>
  <c r="A83" i="4"/>
  <c r="B83" i="4"/>
  <c r="A84" i="4"/>
  <c r="B84" i="4"/>
  <c r="A85" i="4"/>
  <c r="B85" i="4"/>
  <c r="A86" i="4"/>
  <c r="B86" i="4"/>
  <c r="A87" i="4"/>
  <c r="B87" i="4"/>
  <c r="A88" i="4"/>
  <c r="B88" i="4"/>
  <c r="A89" i="4"/>
  <c r="B89" i="4"/>
  <c r="A90" i="4"/>
  <c r="B90" i="4"/>
  <c r="A91" i="4"/>
  <c r="B91" i="4"/>
  <c r="A92" i="4"/>
  <c r="B92" i="4"/>
  <c r="A93" i="4"/>
  <c r="B93" i="4"/>
  <c r="A94" i="4"/>
  <c r="B94" i="4"/>
  <c r="A95" i="4"/>
  <c r="B95" i="4"/>
  <c r="A96" i="4"/>
  <c r="B96" i="4"/>
  <c r="A97" i="4"/>
  <c r="B97" i="4"/>
  <c r="A98" i="4"/>
  <c r="B98" i="4"/>
  <c r="A99" i="4"/>
  <c r="B99" i="4"/>
  <c r="B19" i="6"/>
  <c r="A17" i="13" l="1"/>
  <c r="B16" i="13"/>
  <c r="A2" i="10"/>
  <c r="A3" i="10" s="1"/>
  <c r="A4" i="10" s="1"/>
  <c r="A5" i="10" s="1"/>
  <c r="A6" i="10" s="1"/>
  <c r="A7" i="10" s="1"/>
  <c r="A8" i="10" s="1"/>
  <c r="A9" i="10" s="1"/>
  <c r="A10" i="10" s="1"/>
  <c r="A11" i="10" s="1"/>
  <c r="B20" i="6"/>
  <c r="C14" i="13"/>
  <c r="D14" i="13" s="1"/>
  <c r="J19" i="6"/>
  <c r="H19" i="6"/>
  <c r="N19" i="6" s="1"/>
  <c r="C19" i="6"/>
  <c r="A12" i="10" l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92" i="10" s="1"/>
  <c r="A293" i="10" s="1"/>
  <c r="A294" i="10" s="1"/>
  <c r="A295" i="10" s="1"/>
  <c r="A296" i="10" s="1"/>
  <c r="A297" i="10" s="1"/>
  <c r="A298" i="10" s="1"/>
  <c r="A299" i="10" s="1"/>
  <c r="A300" i="10" s="1"/>
  <c r="A301" i="10" s="1"/>
  <c r="A302" i="10" s="1"/>
  <c r="A303" i="10" s="1"/>
  <c r="A304" i="10" s="1"/>
  <c r="A305" i="10" s="1"/>
  <c r="A306" i="10" s="1"/>
  <c r="A307" i="10" s="1"/>
  <c r="A308" i="10" s="1"/>
  <c r="A309" i="10" s="1"/>
  <c r="A310" i="10" s="1"/>
  <c r="A311" i="10" s="1"/>
  <c r="A312" i="10" s="1"/>
  <c r="A313" i="10" s="1"/>
  <c r="A314" i="10" s="1"/>
  <c r="A315" i="10" s="1"/>
  <c r="A316" i="10" s="1"/>
  <c r="A317" i="10" s="1"/>
  <c r="A318" i="10" s="1"/>
  <c r="A319" i="10" s="1"/>
  <c r="A320" i="10" s="1"/>
  <c r="A321" i="10" s="1"/>
  <c r="A322" i="10" s="1"/>
  <c r="A323" i="10" s="1"/>
  <c r="A324" i="10" s="1"/>
  <c r="A325" i="10" s="1"/>
  <c r="A326" i="10" s="1"/>
  <c r="A327" i="10" s="1"/>
  <c r="A328" i="10" s="1"/>
  <c r="A329" i="10" s="1"/>
  <c r="A330" i="10" s="1"/>
  <c r="A331" i="10" s="1"/>
  <c r="A332" i="10" s="1"/>
  <c r="A333" i="10" s="1"/>
  <c r="A334" i="10" s="1"/>
  <c r="A335" i="10" s="1"/>
  <c r="A336" i="10" s="1"/>
  <c r="A337" i="10" s="1"/>
  <c r="A338" i="10" s="1"/>
  <c r="A339" i="10" s="1"/>
  <c r="A340" i="10" s="1"/>
  <c r="A341" i="10" s="1"/>
  <c r="A342" i="10" s="1"/>
  <c r="A343" i="10" s="1"/>
  <c r="A344" i="10" s="1"/>
  <c r="A345" i="10" s="1"/>
  <c r="A346" i="10" s="1"/>
  <c r="A347" i="10" s="1"/>
  <c r="A348" i="10" s="1"/>
  <c r="A349" i="10" s="1"/>
  <c r="A350" i="10" s="1"/>
  <c r="A351" i="10" s="1"/>
  <c r="A352" i="10" s="1"/>
  <c r="A353" i="10" s="1"/>
  <c r="A354" i="10" s="1"/>
  <c r="A355" i="10" s="1"/>
  <c r="A356" i="10" s="1"/>
  <c r="A357" i="10" s="1"/>
  <c r="A358" i="10" s="1"/>
  <c r="A359" i="10" s="1"/>
  <c r="A360" i="10" s="1"/>
  <c r="A361" i="10" s="1"/>
  <c r="A362" i="10" s="1"/>
  <c r="A363" i="10" s="1"/>
  <c r="A364" i="10" s="1"/>
  <c r="A365" i="10" s="1"/>
  <c r="A366" i="10" s="1"/>
  <c r="A367" i="10" s="1"/>
  <c r="A368" i="10" s="1"/>
  <c r="A369" i="10" s="1"/>
  <c r="A370" i="10" s="1"/>
  <c r="A371" i="10" s="1"/>
  <c r="A372" i="10" s="1"/>
  <c r="A373" i="10" s="1"/>
  <c r="A374" i="10" s="1"/>
  <c r="A375" i="10" s="1"/>
  <c r="A376" i="10" s="1"/>
  <c r="A377" i="10" s="1"/>
  <c r="A378" i="10" s="1"/>
  <c r="A379" i="10" s="1"/>
  <c r="A380" i="10" s="1"/>
  <c r="A381" i="10" s="1"/>
  <c r="B21" i="6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B58" i="6" s="1"/>
  <c r="B59" i="6" s="1"/>
  <c r="B60" i="6" s="1"/>
  <c r="B61" i="6" s="1"/>
  <c r="B62" i="6" s="1"/>
  <c r="B63" i="6" s="1"/>
  <c r="B64" i="6" s="1"/>
  <c r="B65" i="6" s="1"/>
  <c r="B66" i="6" s="1"/>
  <c r="B67" i="6" s="1"/>
  <c r="B68" i="6" s="1"/>
  <c r="B69" i="6" s="1"/>
  <c r="B70" i="6" s="1"/>
  <c r="B71" i="6" s="1"/>
  <c r="B72" i="6" s="1"/>
  <c r="B73" i="6" s="1"/>
  <c r="B74" i="6" s="1"/>
  <c r="B75" i="6" s="1"/>
  <c r="B76" i="6" s="1"/>
  <c r="B77" i="6" s="1"/>
  <c r="B78" i="6" s="1"/>
  <c r="B79" i="6" s="1"/>
  <c r="B80" i="6" s="1"/>
  <c r="B81" i="6" s="1"/>
  <c r="B82" i="6" s="1"/>
  <c r="B83" i="6" s="1"/>
  <c r="B84" i="6" s="1"/>
  <c r="B85" i="6" s="1"/>
  <c r="B86" i="6" s="1"/>
  <c r="B87" i="6" s="1"/>
  <c r="B88" i="6" s="1"/>
  <c r="B89" i="6" s="1"/>
  <c r="B90" i="6" s="1"/>
  <c r="B91" i="6" s="1"/>
  <c r="B92" i="6" s="1"/>
  <c r="B93" i="6" s="1"/>
  <c r="B94" i="6" s="1"/>
  <c r="B95" i="6" s="1"/>
  <c r="B96" i="6" s="1"/>
  <c r="B97" i="6" s="1"/>
  <c r="B98" i="6" s="1"/>
  <c r="B99" i="6" s="1"/>
  <c r="B100" i="6" s="1"/>
  <c r="B101" i="6" s="1"/>
  <c r="B102" i="6" s="1"/>
  <c r="B103" i="6" s="1"/>
  <c r="B104" i="6" s="1"/>
  <c r="B105" i="6" s="1"/>
  <c r="B106" i="6" s="1"/>
  <c r="B107" i="6" s="1"/>
  <c r="B108" i="6" s="1"/>
  <c r="B109" i="6" s="1"/>
  <c r="B110" i="6" s="1"/>
  <c r="B111" i="6" s="1"/>
  <c r="B112" i="6" s="1"/>
  <c r="B113" i="6" s="1"/>
  <c r="B114" i="6" s="1"/>
  <c r="B115" i="6" s="1"/>
  <c r="B116" i="6" s="1"/>
  <c r="B117" i="6" s="1"/>
  <c r="B118" i="6" s="1"/>
  <c r="B119" i="6" s="1"/>
  <c r="B120" i="6" s="1"/>
  <c r="B121" i="6" s="1"/>
  <c r="B122" i="6" s="1"/>
  <c r="B123" i="6" s="1"/>
  <c r="B124" i="6" s="1"/>
  <c r="B125" i="6" s="1"/>
  <c r="B126" i="6" s="1"/>
  <c r="B127" i="6" s="1"/>
  <c r="B128" i="6" s="1"/>
  <c r="B129" i="6" s="1"/>
  <c r="B130" i="6" s="1"/>
  <c r="B131" i="6" s="1"/>
  <c r="B132" i="6" s="1"/>
  <c r="B133" i="6" s="1"/>
  <c r="B134" i="6" s="1"/>
  <c r="B135" i="6" s="1"/>
  <c r="B136" i="6" s="1"/>
  <c r="B137" i="6" s="1"/>
  <c r="B138" i="6" s="1"/>
  <c r="B139" i="6" s="1"/>
  <c r="B140" i="6" s="1"/>
  <c r="B141" i="6" s="1"/>
  <c r="B142" i="6" s="1"/>
  <c r="B143" i="6" s="1"/>
  <c r="B144" i="6" s="1"/>
  <c r="B145" i="6" s="1"/>
  <c r="B146" i="6" s="1"/>
  <c r="B147" i="6" s="1"/>
  <c r="B148" i="6" s="1"/>
  <c r="B149" i="6" s="1"/>
  <c r="B150" i="6" s="1"/>
  <c r="B151" i="6" s="1"/>
  <c r="B152" i="6" s="1"/>
  <c r="B153" i="6" s="1"/>
  <c r="B154" i="6" s="1"/>
  <c r="B155" i="6" s="1"/>
  <c r="B156" i="6" s="1"/>
  <c r="B157" i="6" s="1"/>
  <c r="B158" i="6" s="1"/>
  <c r="B159" i="6" s="1"/>
  <c r="B160" i="6" s="1"/>
  <c r="B161" i="6" s="1"/>
  <c r="B162" i="6" s="1"/>
  <c r="B163" i="6" s="1"/>
  <c r="B164" i="6" s="1"/>
  <c r="B165" i="6" s="1"/>
  <c r="B166" i="6" s="1"/>
  <c r="B167" i="6" s="1"/>
  <c r="B168" i="6" s="1"/>
  <c r="B169" i="6" s="1"/>
  <c r="B170" i="6" s="1"/>
  <c r="B171" i="6" s="1"/>
  <c r="B172" i="6" s="1"/>
  <c r="B173" i="6" s="1"/>
  <c r="B174" i="6" s="1"/>
  <c r="B175" i="6" s="1"/>
  <c r="B176" i="6" s="1"/>
  <c r="B177" i="6" s="1"/>
  <c r="B178" i="6" s="1"/>
  <c r="B179" i="6" s="1"/>
  <c r="B180" i="6" s="1"/>
  <c r="B181" i="6" s="1"/>
  <c r="B182" i="6" s="1"/>
  <c r="B183" i="6" s="1"/>
  <c r="B184" i="6" s="1"/>
  <c r="B185" i="6" s="1"/>
  <c r="B186" i="6" s="1"/>
  <c r="B187" i="6" s="1"/>
  <c r="B188" i="6" s="1"/>
  <c r="B189" i="6" s="1"/>
  <c r="B190" i="6" s="1"/>
  <c r="B191" i="6" s="1"/>
  <c r="B192" i="6" s="1"/>
  <c r="B193" i="6" s="1"/>
  <c r="B194" i="6" s="1"/>
  <c r="B195" i="6" s="1"/>
  <c r="B196" i="6" s="1"/>
  <c r="B197" i="6" s="1"/>
  <c r="B198" i="6" s="1"/>
  <c r="B199" i="6" s="1"/>
  <c r="B200" i="6" s="1"/>
  <c r="B201" i="6" s="1"/>
  <c r="B202" i="6" s="1"/>
  <c r="B203" i="6" s="1"/>
  <c r="B204" i="6" s="1"/>
  <c r="B205" i="6" s="1"/>
  <c r="B206" i="6" s="1"/>
  <c r="B207" i="6" s="1"/>
  <c r="B208" i="6" s="1"/>
  <c r="B209" i="6" s="1"/>
  <c r="B210" i="6" s="1"/>
  <c r="B211" i="6" s="1"/>
  <c r="B212" i="6" s="1"/>
  <c r="B213" i="6" s="1"/>
  <c r="B214" i="6" s="1"/>
  <c r="B215" i="6" s="1"/>
  <c r="B216" i="6" s="1"/>
  <c r="B217" i="6" s="1"/>
  <c r="B218" i="6" s="1"/>
  <c r="B219" i="6" s="1"/>
  <c r="B220" i="6" s="1"/>
  <c r="B221" i="6" s="1"/>
  <c r="B222" i="6" s="1"/>
  <c r="B223" i="6" s="1"/>
  <c r="B224" i="6" s="1"/>
  <c r="B225" i="6" s="1"/>
  <c r="B226" i="6" s="1"/>
  <c r="B227" i="6" s="1"/>
  <c r="B228" i="6" s="1"/>
  <c r="B229" i="6" s="1"/>
  <c r="B230" i="6" s="1"/>
  <c r="B231" i="6" s="1"/>
  <c r="B232" i="6" s="1"/>
  <c r="B233" i="6" s="1"/>
  <c r="B234" i="6" s="1"/>
  <c r="B235" i="6" s="1"/>
  <c r="B236" i="6" s="1"/>
  <c r="B237" i="6" s="1"/>
  <c r="B238" i="6" s="1"/>
  <c r="B239" i="6" s="1"/>
  <c r="B240" i="6" s="1"/>
  <c r="B241" i="6" s="1"/>
  <c r="B242" i="6" s="1"/>
  <c r="B243" i="6" s="1"/>
  <c r="B244" i="6" s="1"/>
  <c r="B245" i="6" s="1"/>
  <c r="B246" i="6" s="1"/>
  <c r="B247" i="6" s="1"/>
  <c r="B248" i="6" s="1"/>
  <c r="B249" i="6" s="1"/>
  <c r="B250" i="6" s="1"/>
  <c r="B251" i="6" s="1"/>
  <c r="B252" i="6" s="1"/>
  <c r="B253" i="6" s="1"/>
  <c r="B254" i="6" s="1"/>
  <c r="B255" i="6" s="1"/>
  <c r="B256" i="6" s="1"/>
  <c r="B257" i="6" s="1"/>
  <c r="B258" i="6" s="1"/>
  <c r="B259" i="6" s="1"/>
  <c r="B260" i="6" s="1"/>
  <c r="B261" i="6" s="1"/>
  <c r="B262" i="6" s="1"/>
  <c r="B263" i="6" s="1"/>
  <c r="B264" i="6" s="1"/>
  <c r="B265" i="6" s="1"/>
  <c r="B266" i="6" s="1"/>
  <c r="B267" i="6" s="1"/>
  <c r="B268" i="6" s="1"/>
  <c r="B269" i="6" s="1"/>
  <c r="B270" i="6" s="1"/>
  <c r="B271" i="6" s="1"/>
  <c r="B272" i="6" s="1"/>
  <c r="B273" i="6" s="1"/>
  <c r="B274" i="6" s="1"/>
  <c r="B275" i="6" s="1"/>
  <c r="B276" i="6" s="1"/>
  <c r="B277" i="6" s="1"/>
  <c r="B278" i="6" s="1"/>
  <c r="B279" i="6" s="1"/>
  <c r="B280" i="6" s="1"/>
  <c r="B281" i="6" s="1"/>
  <c r="B282" i="6" s="1"/>
  <c r="B283" i="6" s="1"/>
  <c r="B284" i="6" s="1"/>
  <c r="B285" i="6" s="1"/>
  <c r="B286" i="6" s="1"/>
  <c r="B287" i="6" s="1"/>
  <c r="B288" i="6" s="1"/>
  <c r="B289" i="6" s="1"/>
  <c r="B290" i="6" s="1"/>
  <c r="B291" i="6" s="1"/>
  <c r="B292" i="6" s="1"/>
  <c r="B293" i="6" s="1"/>
  <c r="B294" i="6" s="1"/>
  <c r="B295" i="6" s="1"/>
  <c r="B296" i="6" s="1"/>
  <c r="B297" i="6" s="1"/>
  <c r="B298" i="6" s="1"/>
  <c r="B299" i="6" s="1"/>
  <c r="B300" i="6" s="1"/>
  <c r="B301" i="6" s="1"/>
  <c r="B302" i="6" s="1"/>
  <c r="B303" i="6" s="1"/>
  <c r="B304" i="6" s="1"/>
  <c r="B305" i="6" s="1"/>
  <c r="B306" i="6" s="1"/>
  <c r="B307" i="6" s="1"/>
  <c r="B308" i="6" s="1"/>
  <c r="B309" i="6" s="1"/>
  <c r="B310" i="6" s="1"/>
  <c r="B311" i="6" s="1"/>
  <c r="B312" i="6" s="1"/>
  <c r="B313" i="6" s="1"/>
  <c r="B314" i="6" s="1"/>
  <c r="B315" i="6" s="1"/>
  <c r="B316" i="6" s="1"/>
  <c r="B317" i="6" s="1"/>
  <c r="B318" i="6" s="1"/>
  <c r="B319" i="6" s="1"/>
  <c r="B320" i="6" s="1"/>
  <c r="B321" i="6" s="1"/>
  <c r="B322" i="6" s="1"/>
  <c r="B323" i="6" s="1"/>
  <c r="B324" i="6" s="1"/>
  <c r="B325" i="6" s="1"/>
  <c r="B326" i="6" s="1"/>
  <c r="B327" i="6" s="1"/>
  <c r="B328" i="6" s="1"/>
  <c r="B329" i="6" s="1"/>
  <c r="B330" i="6" s="1"/>
  <c r="B331" i="6" s="1"/>
  <c r="B332" i="6" s="1"/>
  <c r="B333" i="6" s="1"/>
  <c r="B334" i="6" s="1"/>
  <c r="B335" i="6" s="1"/>
  <c r="B336" i="6" s="1"/>
  <c r="B337" i="6" s="1"/>
  <c r="B338" i="6" s="1"/>
  <c r="B339" i="6" s="1"/>
  <c r="B340" i="6" s="1"/>
  <c r="B341" i="6" s="1"/>
  <c r="B342" i="6" s="1"/>
  <c r="B343" i="6" s="1"/>
  <c r="B344" i="6" s="1"/>
  <c r="B345" i="6" s="1"/>
  <c r="B346" i="6" s="1"/>
  <c r="B347" i="6" s="1"/>
  <c r="B348" i="6" s="1"/>
  <c r="B349" i="6" s="1"/>
  <c r="B350" i="6" s="1"/>
  <c r="B351" i="6" s="1"/>
  <c r="B352" i="6" s="1"/>
  <c r="B353" i="6" s="1"/>
  <c r="B354" i="6" s="1"/>
  <c r="B355" i="6" s="1"/>
  <c r="B356" i="6" s="1"/>
  <c r="B357" i="6" s="1"/>
  <c r="B358" i="6" s="1"/>
  <c r="B359" i="6" s="1"/>
  <c r="B360" i="6" s="1"/>
  <c r="B361" i="6" s="1"/>
  <c r="B362" i="6" s="1"/>
  <c r="B363" i="6" s="1"/>
  <c r="B364" i="6" s="1"/>
  <c r="B365" i="6" s="1"/>
  <c r="B366" i="6" s="1"/>
  <c r="B367" i="6" s="1"/>
  <c r="B368" i="6" s="1"/>
  <c r="B369" i="6" s="1"/>
  <c r="B370" i="6" s="1"/>
  <c r="B371" i="6" s="1"/>
  <c r="B372" i="6" s="1"/>
  <c r="B373" i="6" s="1"/>
  <c r="B374" i="6" s="1"/>
  <c r="B375" i="6" s="1"/>
  <c r="B376" i="6" s="1"/>
  <c r="B377" i="6" s="1"/>
  <c r="B378" i="6" s="1"/>
  <c r="B379" i="6" s="1"/>
  <c r="B380" i="6" s="1"/>
  <c r="B381" i="6" s="1"/>
  <c r="B382" i="6" s="1"/>
  <c r="B383" i="6" s="1"/>
  <c r="B384" i="6" s="1"/>
  <c r="B385" i="6" s="1"/>
  <c r="B386" i="6" s="1"/>
  <c r="B387" i="6" s="1"/>
  <c r="B388" i="6" s="1"/>
  <c r="B389" i="6" s="1"/>
  <c r="B390" i="6" s="1"/>
  <c r="B391" i="6" s="1"/>
  <c r="B392" i="6" s="1"/>
  <c r="B393" i="6" s="1"/>
  <c r="B394" i="6" s="1"/>
  <c r="B395" i="6" s="1"/>
  <c r="B396" i="6" s="1"/>
  <c r="C15" i="13"/>
  <c r="D15" i="13" s="1"/>
  <c r="A18" i="13"/>
  <c r="A19" i="13" s="1"/>
  <c r="B17" i="13"/>
  <c r="D20" i="6"/>
  <c r="C20" i="6"/>
  <c r="J20" i="6"/>
  <c r="H20" i="6"/>
  <c r="N20" i="6" s="1"/>
  <c r="B19" i="13" l="1"/>
  <c r="A20" i="13"/>
  <c r="B18" i="13"/>
  <c r="C16" i="13"/>
  <c r="D16" i="13" s="1"/>
  <c r="J21" i="6"/>
  <c r="C21" i="6"/>
  <c r="D21" i="6"/>
  <c r="H21" i="6"/>
  <c r="N21" i="6" s="1"/>
  <c r="B20" i="13" l="1"/>
  <c r="A21" i="13"/>
  <c r="C17" i="13"/>
  <c r="D17" i="13" s="1"/>
  <c r="D22" i="6"/>
  <c r="C22" i="6"/>
  <c r="H22" i="6"/>
  <c r="N22" i="6" s="1"/>
  <c r="J22" i="6"/>
  <c r="C18" i="13" l="1"/>
  <c r="A22" i="13"/>
  <c r="B21" i="13"/>
  <c r="C23" i="6"/>
  <c r="D23" i="6"/>
  <c r="J23" i="6"/>
  <c r="H23" i="6"/>
  <c r="N23" i="6" s="1"/>
  <c r="A23" i="13" l="1"/>
  <c r="B22" i="13"/>
  <c r="D18" i="13"/>
  <c r="C19" i="13"/>
  <c r="C24" i="6"/>
  <c r="D24" i="6"/>
  <c r="J24" i="6"/>
  <c r="H24" i="6"/>
  <c r="N24" i="6" s="1"/>
  <c r="D19" i="6"/>
  <c r="E19" i="6" s="1"/>
  <c r="D19" i="13" l="1"/>
  <c r="C20" i="13"/>
  <c r="A24" i="13"/>
  <c r="B23" i="13"/>
  <c r="C25" i="6"/>
  <c r="D25" i="6"/>
  <c r="H25" i="6"/>
  <c r="N25" i="6" s="1"/>
  <c r="J25" i="6"/>
  <c r="A25" i="13" l="1"/>
  <c r="B24" i="13"/>
  <c r="D20" i="13"/>
  <c r="C21" i="13"/>
  <c r="D26" i="6"/>
  <c r="C26" i="6"/>
  <c r="H26" i="6"/>
  <c r="N26" i="6" s="1"/>
  <c r="J26" i="6"/>
  <c r="D21" i="13" l="1"/>
  <c r="C22" i="13"/>
  <c r="B25" i="13"/>
  <c r="C27" i="6"/>
  <c r="D27" i="6"/>
  <c r="J27" i="6"/>
  <c r="H27" i="6"/>
  <c r="N27" i="6" s="1"/>
  <c r="D22" i="13" l="1"/>
  <c r="C23" i="13"/>
  <c r="C28" i="6"/>
  <c r="D28" i="6"/>
  <c r="J28" i="6"/>
  <c r="H28" i="6"/>
  <c r="N28" i="6" s="1"/>
  <c r="D23" i="13" l="1"/>
  <c r="C24" i="13"/>
  <c r="C29" i="6"/>
  <c r="D29" i="6"/>
  <c r="H29" i="6"/>
  <c r="N29" i="6" s="1"/>
  <c r="J29" i="6"/>
  <c r="D24" i="13" l="1"/>
  <c r="C25" i="13"/>
  <c r="D25" i="13" s="1"/>
  <c r="J30" i="6"/>
  <c r="D30" i="6"/>
  <c r="C30" i="6"/>
  <c r="H30" i="6"/>
  <c r="N30" i="6" s="1"/>
  <c r="C31" i="6" l="1"/>
  <c r="D31" i="6"/>
  <c r="J31" i="6"/>
  <c r="H31" i="6"/>
  <c r="N31" i="6" s="1"/>
  <c r="D32" i="6" l="1"/>
  <c r="C32" i="6"/>
  <c r="H32" i="6"/>
  <c r="N32" i="6" s="1"/>
  <c r="J32" i="6"/>
  <c r="C33" i="6" l="1"/>
  <c r="D33" i="6"/>
  <c r="J33" i="6"/>
  <c r="H33" i="6"/>
  <c r="N33" i="6" s="1"/>
  <c r="C34" i="6" l="1"/>
  <c r="D34" i="6"/>
  <c r="H34" i="6"/>
  <c r="N34" i="6" s="1"/>
  <c r="J34" i="6"/>
  <c r="C35" i="6" l="1"/>
  <c r="H35" i="6"/>
  <c r="N35" i="6" s="1"/>
  <c r="D35" i="6"/>
  <c r="J35" i="6"/>
  <c r="D36" i="6" l="1"/>
  <c r="C36" i="6"/>
  <c r="B397" i="6"/>
  <c r="H36" i="6"/>
  <c r="N36" i="6" s="1"/>
  <c r="J36" i="6"/>
  <c r="C37" i="6" l="1"/>
  <c r="D37" i="6"/>
  <c r="H37" i="6"/>
  <c r="N37" i="6" s="1"/>
  <c r="J37" i="6"/>
  <c r="C38" i="6" l="1"/>
  <c r="D38" i="6"/>
  <c r="H38" i="6"/>
  <c r="N38" i="6" s="1"/>
  <c r="J38" i="6"/>
  <c r="C39" i="6" l="1"/>
  <c r="D39" i="6"/>
  <c r="J39" i="6"/>
  <c r="H39" i="6"/>
  <c r="N39" i="6" s="1"/>
  <c r="D40" i="6" l="1"/>
  <c r="C40" i="6"/>
  <c r="J40" i="6"/>
  <c r="H40" i="6"/>
  <c r="N40" i="6" s="1"/>
  <c r="C41" i="6" l="1"/>
  <c r="D41" i="6"/>
  <c r="H41" i="6"/>
  <c r="N41" i="6" s="1"/>
  <c r="J41" i="6"/>
  <c r="C43" i="6" l="1"/>
  <c r="J43" i="6"/>
  <c r="H43" i="6"/>
  <c r="D43" i="6"/>
  <c r="D42" i="6"/>
  <c r="C42" i="6"/>
  <c r="J42" i="6"/>
  <c r="H42" i="6"/>
  <c r="N42" i="6" s="1"/>
  <c r="N43" i="6" l="1"/>
  <c r="D44" i="6"/>
  <c r="H44" i="6"/>
  <c r="C44" i="6"/>
  <c r="J44" i="6"/>
  <c r="N44" i="6" l="1"/>
  <c r="C45" i="6"/>
  <c r="J45" i="6"/>
  <c r="H45" i="6"/>
  <c r="D45" i="6"/>
  <c r="N45" i="6" l="1"/>
  <c r="D46" i="6"/>
  <c r="C46" i="6"/>
  <c r="H46" i="6"/>
  <c r="J46" i="6"/>
  <c r="N46" i="6" l="1"/>
  <c r="C47" i="6"/>
  <c r="J47" i="6"/>
  <c r="H47" i="6"/>
  <c r="D47" i="6"/>
  <c r="N47" i="6" l="1"/>
  <c r="C48" i="6"/>
  <c r="D48" i="6"/>
  <c r="H48" i="6"/>
  <c r="J48" i="6"/>
  <c r="N48" i="6" l="1"/>
  <c r="C49" i="6"/>
  <c r="D49" i="6"/>
  <c r="J49" i="6"/>
  <c r="H49" i="6"/>
  <c r="N49" i="6" l="1"/>
  <c r="C50" i="6"/>
  <c r="D50" i="6"/>
  <c r="H50" i="6"/>
  <c r="J50" i="6"/>
  <c r="N50" i="6" l="1"/>
  <c r="C51" i="6"/>
  <c r="H51" i="6"/>
  <c r="D51" i="6"/>
  <c r="J51" i="6"/>
  <c r="N51" i="6" l="1"/>
  <c r="D52" i="6"/>
  <c r="J52" i="6"/>
  <c r="C52" i="6"/>
  <c r="H52" i="6"/>
  <c r="N52" i="6" l="1"/>
  <c r="C53" i="6"/>
  <c r="H53" i="6"/>
  <c r="D53" i="6"/>
  <c r="J53" i="6"/>
  <c r="N53" i="6" l="1"/>
  <c r="D54" i="6"/>
  <c r="H54" i="6"/>
  <c r="J54" i="6"/>
  <c r="C54" i="6"/>
  <c r="N54" i="6" l="1"/>
  <c r="C55" i="6"/>
  <c r="D55" i="6"/>
  <c r="H55" i="6"/>
  <c r="J55" i="6"/>
  <c r="N55" i="6" l="1"/>
  <c r="D56" i="6"/>
  <c r="C56" i="6"/>
  <c r="J56" i="6"/>
  <c r="H56" i="6"/>
  <c r="N56" i="6" l="1"/>
  <c r="C57" i="6"/>
  <c r="D57" i="6"/>
  <c r="H57" i="6"/>
  <c r="J57" i="6"/>
  <c r="N57" i="6" l="1"/>
  <c r="C58" i="6"/>
  <c r="D58" i="6"/>
  <c r="H58" i="6"/>
  <c r="J58" i="6"/>
  <c r="N58" i="6" l="1"/>
  <c r="C59" i="6"/>
  <c r="D59" i="6"/>
  <c r="J59" i="6"/>
  <c r="H59" i="6"/>
  <c r="N59" i="6" l="1"/>
  <c r="H60" i="6"/>
  <c r="C60" i="6"/>
  <c r="J60" i="6"/>
  <c r="D60" i="6"/>
  <c r="N60" i="6" l="1"/>
  <c r="C61" i="6"/>
  <c r="J61" i="6"/>
  <c r="D61" i="6"/>
  <c r="H61" i="6"/>
  <c r="N61" i="6" l="1"/>
  <c r="D62" i="6"/>
  <c r="H62" i="6"/>
  <c r="C62" i="6"/>
  <c r="J62" i="6"/>
  <c r="N62" i="6" l="1"/>
  <c r="C63" i="6"/>
  <c r="J63" i="6"/>
  <c r="H63" i="6"/>
  <c r="D63" i="6"/>
  <c r="N63" i="6" l="1"/>
  <c r="D64" i="6"/>
  <c r="C64" i="6"/>
  <c r="J64" i="6"/>
  <c r="H64" i="6"/>
  <c r="N64" i="6" l="1"/>
  <c r="C65" i="6"/>
  <c r="H65" i="6"/>
  <c r="J65" i="6"/>
  <c r="D65" i="6"/>
  <c r="N65" i="6" l="1"/>
  <c r="C66" i="6"/>
  <c r="D66" i="6"/>
  <c r="H66" i="6"/>
  <c r="J66" i="6"/>
  <c r="N66" i="6" l="1"/>
  <c r="C67" i="6"/>
  <c r="J67" i="6"/>
  <c r="H67" i="6"/>
  <c r="D67" i="6"/>
  <c r="N67" i="6" l="1"/>
  <c r="C68" i="6"/>
  <c r="H68" i="6"/>
  <c r="D68" i="6"/>
  <c r="J68" i="6"/>
  <c r="N68" i="6" l="1"/>
  <c r="C69" i="6"/>
  <c r="J69" i="6"/>
  <c r="H69" i="6"/>
  <c r="D69" i="6"/>
  <c r="N69" i="6" l="1"/>
  <c r="C70" i="6"/>
  <c r="H70" i="6"/>
  <c r="D70" i="6"/>
  <c r="J70" i="6"/>
  <c r="N70" i="6" l="1"/>
  <c r="C71" i="6"/>
  <c r="D71" i="6"/>
  <c r="H71" i="6"/>
  <c r="J71" i="6"/>
  <c r="N71" i="6" l="1"/>
  <c r="C72" i="6"/>
  <c r="J72" i="6"/>
  <c r="H72" i="6"/>
  <c r="D72" i="6"/>
  <c r="N72" i="6" l="1"/>
  <c r="D73" i="6"/>
  <c r="C73" i="6"/>
  <c r="H73" i="6"/>
  <c r="J73" i="6"/>
  <c r="N73" i="6" l="1"/>
  <c r="C74" i="6"/>
  <c r="D74" i="6"/>
  <c r="J74" i="6"/>
  <c r="H74" i="6"/>
  <c r="N74" i="6" l="1"/>
  <c r="C75" i="6"/>
  <c r="J75" i="6"/>
  <c r="H75" i="6"/>
  <c r="D75" i="6"/>
  <c r="N75" i="6" l="1"/>
  <c r="C76" i="6"/>
  <c r="H76" i="6"/>
  <c r="D76" i="6"/>
  <c r="J76" i="6"/>
  <c r="N76" i="6" l="1"/>
  <c r="C77" i="6"/>
  <c r="D77" i="6"/>
  <c r="J77" i="6"/>
  <c r="H77" i="6"/>
  <c r="N77" i="6" l="1"/>
  <c r="C78" i="6"/>
  <c r="H78" i="6"/>
  <c r="D78" i="6"/>
  <c r="J78" i="6"/>
  <c r="N78" i="6" l="1"/>
  <c r="C79" i="6"/>
  <c r="H79" i="6"/>
  <c r="D79" i="6"/>
  <c r="J79" i="6"/>
  <c r="N79" i="6" l="1"/>
  <c r="H80" i="6"/>
  <c r="D80" i="6"/>
  <c r="J80" i="6"/>
  <c r="C80" i="6"/>
  <c r="N80" i="6" l="1"/>
  <c r="C81" i="6"/>
  <c r="J81" i="6"/>
  <c r="D81" i="6"/>
  <c r="H81" i="6"/>
  <c r="N81" i="6" l="1"/>
  <c r="J82" i="6"/>
  <c r="D82" i="6"/>
  <c r="H82" i="6"/>
  <c r="C82" i="6"/>
  <c r="N82" i="6" l="1"/>
  <c r="D83" i="6"/>
  <c r="J83" i="6"/>
  <c r="C83" i="6"/>
  <c r="H83" i="6"/>
  <c r="N83" i="6" l="1"/>
  <c r="J84" i="6"/>
  <c r="D84" i="6"/>
  <c r="C84" i="6"/>
  <c r="H84" i="6"/>
  <c r="N84" i="6" l="1"/>
  <c r="C85" i="6"/>
  <c r="D85" i="6"/>
  <c r="H85" i="6"/>
  <c r="J85" i="6"/>
  <c r="N85" i="6" l="1"/>
  <c r="D86" i="6"/>
  <c r="H86" i="6"/>
  <c r="C86" i="6"/>
  <c r="J86" i="6"/>
  <c r="N86" i="6" l="1"/>
  <c r="J87" i="6"/>
  <c r="C87" i="6"/>
  <c r="D87" i="6"/>
  <c r="H87" i="6"/>
  <c r="N87" i="6" l="1"/>
  <c r="H88" i="6"/>
  <c r="C88" i="6"/>
  <c r="D88" i="6"/>
  <c r="J88" i="6"/>
  <c r="N88" i="6" l="1"/>
  <c r="H89" i="6"/>
  <c r="C89" i="6"/>
  <c r="D89" i="6"/>
  <c r="J89" i="6"/>
  <c r="N89" i="6" l="1"/>
  <c r="J90" i="6"/>
  <c r="D90" i="6"/>
  <c r="C90" i="6"/>
  <c r="H90" i="6"/>
  <c r="N90" i="6" l="1"/>
  <c r="H91" i="6"/>
  <c r="J91" i="6"/>
  <c r="D91" i="6"/>
  <c r="C91" i="6"/>
  <c r="N91" i="6" l="1"/>
  <c r="D92" i="6"/>
  <c r="J92" i="6"/>
  <c r="C92" i="6"/>
  <c r="H92" i="6"/>
  <c r="N92" i="6" l="1"/>
  <c r="C93" i="6"/>
  <c r="J93" i="6"/>
  <c r="D93" i="6"/>
  <c r="H93" i="6"/>
  <c r="N93" i="6" l="1"/>
  <c r="C94" i="6"/>
  <c r="H94" i="6"/>
  <c r="D94" i="6"/>
  <c r="J94" i="6"/>
  <c r="N94" i="6" l="1"/>
  <c r="J95" i="6"/>
  <c r="H95" i="6"/>
  <c r="D95" i="6"/>
  <c r="C95" i="6"/>
  <c r="N95" i="6" l="1"/>
  <c r="H96" i="6"/>
  <c r="D96" i="6"/>
  <c r="J96" i="6"/>
  <c r="C96" i="6"/>
  <c r="N96" i="6" l="1"/>
  <c r="H97" i="6"/>
  <c r="J97" i="6"/>
  <c r="C97" i="6"/>
  <c r="D97" i="6"/>
  <c r="N97" i="6" l="1"/>
  <c r="H98" i="6"/>
  <c r="J98" i="6"/>
  <c r="D98" i="6"/>
  <c r="C98" i="6"/>
  <c r="N98" i="6" l="1"/>
  <c r="C99" i="6"/>
  <c r="H99" i="6"/>
  <c r="J99" i="6"/>
  <c r="D99" i="6"/>
  <c r="N99" i="6" l="1"/>
  <c r="H100" i="6"/>
  <c r="J100" i="6"/>
  <c r="D100" i="6"/>
  <c r="C100" i="6"/>
  <c r="N100" i="6" l="1"/>
  <c r="C101" i="6"/>
  <c r="D101" i="6"/>
  <c r="J101" i="6"/>
  <c r="H101" i="6"/>
  <c r="N101" i="6" l="1"/>
  <c r="H102" i="6"/>
  <c r="J102" i="6"/>
  <c r="D102" i="6"/>
  <c r="C102" i="6"/>
  <c r="N102" i="6" l="1"/>
  <c r="C103" i="6"/>
  <c r="H103" i="6"/>
  <c r="J103" i="6"/>
  <c r="D103" i="6"/>
  <c r="N103" i="6" l="1"/>
  <c r="H104" i="6"/>
  <c r="J104" i="6"/>
  <c r="D104" i="6"/>
  <c r="C104" i="6"/>
  <c r="N104" i="6" l="1"/>
  <c r="C105" i="6"/>
  <c r="J105" i="6"/>
  <c r="H105" i="6"/>
  <c r="D105" i="6"/>
  <c r="N105" i="6" l="1"/>
  <c r="H106" i="6"/>
  <c r="C106" i="6"/>
  <c r="D106" i="6"/>
  <c r="J106" i="6"/>
  <c r="N106" i="6" l="1"/>
  <c r="C107" i="6"/>
  <c r="H107" i="6"/>
  <c r="J107" i="6"/>
  <c r="D107" i="6"/>
  <c r="N107" i="6" l="1"/>
  <c r="H108" i="6"/>
  <c r="J108" i="6"/>
  <c r="D108" i="6"/>
  <c r="C108" i="6"/>
  <c r="N108" i="6" l="1"/>
  <c r="C109" i="6"/>
  <c r="D109" i="6"/>
  <c r="J109" i="6"/>
  <c r="H109" i="6"/>
  <c r="N109" i="6" l="1"/>
  <c r="D110" i="6"/>
  <c r="C110" i="6"/>
  <c r="H110" i="6"/>
  <c r="J110" i="6"/>
  <c r="N110" i="6" l="1"/>
  <c r="D111" i="6"/>
  <c r="J111" i="6"/>
  <c r="H111" i="6"/>
  <c r="C111" i="6"/>
  <c r="N111" i="6" l="1"/>
  <c r="D112" i="6"/>
  <c r="H112" i="6"/>
  <c r="J112" i="6"/>
  <c r="C112" i="6"/>
  <c r="N112" i="6" l="1"/>
  <c r="D113" i="6"/>
  <c r="C113" i="6"/>
  <c r="H113" i="6"/>
  <c r="J113" i="6"/>
  <c r="N113" i="6" l="1"/>
  <c r="J114" i="6"/>
  <c r="D114" i="6"/>
  <c r="C114" i="6"/>
  <c r="H114" i="6"/>
  <c r="N114" i="6" l="1"/>
  <c r="J115" i="6"/>
  <c r="C115" i="6"/>
  <c r="H115" i="6"/>
  <c r="D115" i="6"/>
  <c r="N115" i="6" l="1"/>
  <c r="H116" i="6"/>
  <c r="C116" i="6"/>
  <c r="J116" i="6"/>
  <c r="D116" i="6"/>
  <c r="N116" i="6" l="1"/>
  <c r="C117" i="6"/>
  <c r="H117" i="6"/>
  <c r="J117" i="6"/>
  <c r="D117" i="6"/>
  <c r="N117" i="6" l="1"/>
  <c r="D118" i="6"/>
  <c r="H118" i="6"/>
  <c r="C118" i="6"/>
  <c r="J118" i="6"/>
  <c r="N118" i="6" l="1"/>
  <c r="C119" i="6"/>
  <c r="H119" i="6"/>
  <c r="J119" i="6"/>
  <c r="D119" i="6"/>
  <c r="N119" i="6" l="1"/>
  <c r="D120" i="6"/>
  <c r="H120" i="6"/>
  <c r="C120" i="6"/>
  <c r="J120" i="6"/>
  <c r="N120" i="6" l="1"/>
  <c r="H121" i="6"/>
  <c r="D121" i="6"/>
  <c r="C121" i="6"/>
  <c r="J121" i="6"/>
  <c r="N121" i="6" l="1"/>
  <c r="J122" i="6"/>
  <c r="D122" i="6"/>
  <c r="C122" i="6"/>
  <c r="H122" i="6"/>
  <c r="N122" i="6" l="1"/>
  <c r="H123" i="6"/>
  <c r="J123" i="6"/>
  <c r="D123" i="6"/>
  <c r="C123" i="6"/>
  <c r="N123" i="6" l="1"/>
  <c r="H124" i="6"/>
  <c r="D124" i="6"/>
  <c r="C124" i="6"/>
  <c r="J124" i="6"/>
  <c r="N124" i="6" l="1"/>
  <c r="J125" i="6"/>
  <c r="H125" i="6"/>
  <c r="D125" i="6"/>
  <c r="C125" i="6"/>
  <c r="N125" i="6" l="1"/>
  <c r="H126" i="6"/>
  <c r="C126" i="6"/>
  <c r="J126" i="6"/>
  <c r="D126" i="6"/>
  <c r="N126" i="6" l="1"/>
  <c r="H127" i="6"/>
  <c r="D127" i="6"/>
  <c r="C127" i="6"/>
  <c r="J127" i="6"/>
  <c r="N127" i="6" l="1"/>
  <c r="C128" i="6"/>
  <c r="D128" i="6"/>
  <c r="J128" i="6"/>
  <c r="H128" i="6"/>
  <c r="N128" i="6" l="1"/>
  <c r="D129" i="6"/>
  <c r="C129" i="6"/>
  <c r="H129" i="6"/>
  <c r="J129" i="6"/>
  <c r="N129" i="6" l="1"/>
  <c r="D130" i="6"/>
  <c r="H130" i="6"/>
  <c r="C130" i="6"/>
  <c r="J130" i="6"/>
  <c r="N130" i="6" l="1"/>
  <c r="H131" i="6"/>
  <c r="C131" i="6"/>
  <c r="D131" i="6"/>
  <c r="J131" i="6"/>
  <c r="N131" i="6" l="1"/>
  <c r="D132" i="6"/>
  <c r="C132" i="6"/>
  <c r="H132" i="6"/>
  <c r="J132" i="6"/>
  <c r="N132" i="6" l="1"/>
  <c r="J133" i="6"/>
  <c r="C133" i="6"/>
  <c r="D133" i="6"/>
  <c r="H133" i="6"/>
  <c r="N133" i="6" l="1"/>
  <c r="H134" i="6"/>
  <c r="C134" i="6"/>
  <c r="J134" i="6"/>
  <c r="D134" i="6"/>
  <c r="N134" i="6" l="1"/>
  <c r="D135" i="6"/>
  <c r="H135" i="6"/>
  <c r="J135" i="6"/>
  <c r="C135" i="6"/>
  <c r="N135" i="6" l="1"/>
  <c r="D136" i="6"/>
  <c r="C136" i="6"/>
  <c r="H136" i="6"/>
  <c r="J136" i="6"/>
  <c r="N136" i="6" l="1"/>
  <c r="J137" i="6"/>
  <c r="D137" i="6"/>
  <c r="H137" i="6"/>
  <c r="C137" i="6"/>
  <c r="N137" i="6" l="1"/>
  <c r="D138" i="6"/>
  <c r="J138" i="6"/>
  <c r="H138" i="6"/>
  <c r="C138" i="6"/>
  <c r="N138" i="6" l="1"/>
  <c r="D139" i="6"/>
  <c r="J139" i="6"/>
  <c r="H139" i="6"/>
  <c r="C139" i="6"/>
  <c r="N139" i="6" l="1"/>
  <c r="H140" i="6"/>
  <c r="D140" i="6"/>
  <c r="C140" i="6"/>
  <c r="J140" i="6"/>
  <c r="N140" i="6" l="1"/>
  <c r="C141" i="6"/>
  <c r="H141" i="6"/>
  <c r="J141" i="6"/>
  <c r="D141" i="6"/>
  <c r="N141" i="6" l="1"/>
  <c r="J142" i="6"/>
  <c r="D142" i="6"/>
  <c r="C142" i="6"/>
  <c r="H142" i="6"/>
  <c r="N142" i="6" l="1"/>
  <c r="J143" i="6"/>
  <c r="H143" i="6"/>
  <c r="D143" i="6"/>
  <c r="C143" i="6"/>
  <c r="N143" i="6" l="1"/>
  <c r="D144" i="6"/>
  <c r="C144" i="6"/>
  <c r="J144" i="6"/>
  <c r="H144" i="6"/>
  <c r="N144" i="6" l="1"/>
  <c r="D145" i="6"/>
  <c r="H145" i="6"/>
  <c r="C145" i="6"/>
  <c r="J145" i="6"/>
  <c r="N145" i="6" l="1"/>
  <c r="C146" i="6"/>
  <c r="H146" i="6"/>
  <c r="D146" i="6"/>
  <c r="J146" i="6"/>
  <c r="N146" i="6" l="1"/>
  <c r="J147" i="6"/>
  <c r="C147" i="6"/>
  <c r="H147" i="6"/>
  <c r="D147" i="6"/>
  <c r="N147" i="6" l="1"/>
  <c r="D148" i="6"/>
  <c r="C148" i="6"/>
  <c r="H148" i="6"/>
  <c r="J148" i="6"/>
  <c r="N148" i="6" l="1"/>
  <c r="J149" i="6"/>
  <c r="D149" i="6"/>
  <c r="H149" i="6"/>
  <c r="C149" i="6"/>
  <c r="N149" i="6" l="1"/>
  <c r="H150" i="6"/>
  <c r="C150" i="6"/>
  <c r="D150" i="6"/>
  <c r="J150" i="6"/>
  <c r="N150" i="6" l="1"/>
  <c r="J151" i="6"/>
  <c r="H151" i="6"/>
  <c r="D151" i="6"/>
  <c r="C151" i="6"/>
  <c r="N151" i="6" l="1"/>
  <c r="C152" i="6"/>
  <c r="H152" i="6"/>
  <c r="J152" i="6"/>
  <c r="D152" i="6"/>
  <c r="N152" i="6" l="1"/>
  <c r="D153" i="6"/>
  <c r="C153" i="6"/>
  <c r="H153" i="6"/>
  <c r="J153" i="6"/>
  <c r="N153" i="6" l="1"/>
  <c r="D154" i="6"/>
  <c r="C154" i="6"/>
  <c r="H154" i="6"/>
  <c r="J154" i="6"/>
  <c r="N154" i="6" l="1"/>
  <c r="H155" i="6"/>
  <c r="C155" i="6"/>
  <c r="J155" i="6"/>
  <c r="D155" i="6"/>
  <c r="N155" i="6" l="1"/>
  <c r="J156" i="6"/>
  <c r="H156" i="6"/>
  <c r="D156" i="6"/>
  <c r="C156" i="6"/>
  <c r="N156" i="6" l="1"/>
  <c r="D157" i="6"/>
  <c r="H157" i="6"/>
  <c r="J157" i="6"/>
  <c r="C157" i="6"/>
  <c r="N157" i="6" l="1"/>
  <c r="H158" i="6"/>
  <c r="D158" i="6"/>
  <c r="J158" i="6"/>
  <c r="C158" i="6"/>
  <c r="N158" i="6" l="1"/>
  <c r="C159" i="6"/>
  <c r="D159" i="6"/>
  <c r="J159" i="6"/>
  <c r="H159" i="6"/>
  <c r="N159" i="6" l="1"/>
  <c r="H160" i="6"/>
  <c r="C160" i="6"/>
  <c r="J160" i="6"/>
  <c r="D160" i="6"/>
  <c r="N160" i="6" l="1"/>
  <c r="J161" i="6"/>
  <c r="C161" i="6"/>
  <c r="H161" i="6"/>
  <c r="D161" i="6"/>
  <c r="N161" i="6" l="1"/>
  <c r="D162" i="6"/>
  <c r="J162" i="6"/>
  <c r="C162" i="6"/>
  <c r="H162" i="6"/>
  <c r="N162" i="6" l="1"/>
  <c r="C163" i="6"/>
  <c r="H163" i="6"/>
  <c r="D163" i="6"/>
  <c r="J163" i="6"/>
  <c r="N163" i="6" l="1"/>
  <c r="J164" i="6"/>
  <c r="C164" i="6"/>
  <c r="D164" i="6"/>
  <c r="H164" i="6"/>
  <c r="N164" i="6" l="1"/>
  <c r="H165" i="6"/>
  <c r="C165" i="6"/>
  <c r="D165" i="6"/>
  <c r="J165" i="6"/>
  <c r="N165" i="6" l="1"/>
  <c r="H166" i="6"/>
  <c r="D166" i="6"/>
  <c r="C166" i="6"/>
  <c r="J166" i="6"/>
  <c r="N166" i="6" l="1"/>
  <c r="C167" i="6"/>
  <c r="D167" i="6"/>
  <c r="J167" i="6"/>
  <c r="H167" i="6"/>
  <c r="N167" i="6" l="1"/>
  <c r="H168" i="6"/>
  <c r="J168" i="6"/>
  <c r="C168" i="6"/>
  <c r="D168" i="6"/>
  <c r="N168" i="6" l="1"/>
  <c r="J169" i="6"/>
  <c r="D169" i="6"/>
  <c r="H169" i="6"/>
  <c r="C169" i="6"/>
  <c r="N169" i="6" l="1"/>
  <c r="J170" i="6"/>
  <c r="C170" i="6"/>
  <c r="D170" i="6"/>
  <c r="H170" i="6"/>
  <c r="N170" i="6" l="1"/>
  <c r="C171" i="6"/>
  <c r="D171" i="6"/>
  <c r="H171" i="6"/>
  <c r="J171" i="6"/>
  <c r="N171" i="6" l="1"/>
  <c r="C172" i="6"/>
  <c r="D172" i="6"/>
  <c r="H172" i="6"/>
  <c r="J172" i="6"/>
  <c r="N172" i="6" l="1"/>
  <c r="H173" i="6"/>
  <c r="J173" i="6"/>
  <c r="D173" i="6"/>
  <c r="C173" i="6"/>
  <c r="N173" i="6" l="1"/>
  <c r="H174" i="6"/>
  <c r="C174" i="6"/>
  <c r="J174" i="6"/>
  <c r="D174" i="6"/>
  <c r="N174" i="6" l="1"/>
  <c r="H175" i="6"/>
  <c r="D175" i="6"/>
  <c r="C175" i="6"/>
  <c r="J175" i="6"/>
  <c r="N175" i="6" l="1"/>
  <c r="D176" i="6"/>
  <c r="C176" i="6"/>
  <c r="H176" i="6"/>
  <c r="J176" i="6"/>
  <c r="N176" i="6" l="1"/>
  <c r="J177" i="6"/>
  <c r="D177" i="6"/>
  <c r="C177" i="6"/>
  <c r="H177" i="6"/>
  <c r="N177" i="6" l="1"/>
  <c r="D178" i="6"/>
  <c r="J178" i="6"/>
  <c r="H178" i="6"/>
  <c r="C178" i="6"/>
  <c r="N178" i="6" l="1"/>
  <c r="D179" i="6"/>
  <c r="H179" i="6"/>
  <c r="C179" i="6"/>
  <c r="J179" i="6"/>
  <c r="N179" i="6" l="1"/>
  <c r="D180" i="6"/>
  <c r="J180" i="6"/>
  <c r="C180" i="6"/>
  <c r="H180" i="6"/>
  <c r="N180" i="6" l="1"/>
  <c r="H181" i="6"/>
  <c r="D181" i="6"/>
  <c r="J181" i="6"/>
  <c r="C181" i="6"/>
  <c r="N181" i="6" l="1"/>
  <c r="C182" i="6"/>
  <c r="J182" i="6"/>
  <c r="H182" i="6"/>
  <c r="D182" i="6"/>
  <c r="N182" i="6" l="1"/>
  <c r="H183" i="6"/>
  <c r="C183" i="6"/>
  <c r="D183" i="6"/>
  <c r="J183" i="6"/>
  <c r="N183" i="6" l="1"/>
  <c r="D184" i="6"/>
  <c r="C184" i="6"/>
  <c r="J184" i="6"/>
  <c r="H184" i="6"/>
  <c r="N184" i="6" l="1"/>
  <c r="J185" i="6"/>
  <c r="D185" i="6"/>
  <c r="C185" i="6"/>
  <c r="H185" i="6"/>
  <c r="N185" i="6" l="1"/>
  <c r="C186" i="6"/>
  <c r="D186" i="6"/>
  <c r="H186" i="6"/>
  <c r="J186" i="6"/>
  <c r="N186" i="6" l="1"/>
  <c r="H187" i="6"/>
  <c r="D187" i="6"/>
  <c r="J187" i="6"/>
  <c r="C187" i="6"/>
  <c r="N187" i="6" l="1"/>
  <c r="C188" i="6"/>
  <c r="D188" i="6"/>
  <c r="J188" i="6"/>
  <c r="H188" i="6"/>
  <c r="N188" i="6" l="1"/>
  <c r="H189" i="6"/>
  <c r="J189" i="6"/>
  <c r="D189" i="6"/>
  <c r="C189" i="6"/>
  <c r="N189" i="6" l="1"/>
  <c r="D190" i="6"/>
  <c r="C190" i="6"/>
  <c r="H190" i="6"/>
  <c r="J190" i="6"/>
  <c r="N190" i="6" l="1"/>
  <c r="D191" i="6"/>
  <c r="C191" i="6"/>
  <c r="H191" i="6"/>
  <c r="J191" i="6"/>
  <c r="N191" i="6" l="1"/>
  <c r="J192" i="6"/>
  <c r="D192" i="6"/>
  <c r="C192" i="6"/>
  <c r="H192" i="6"/>
  <c r="N192" i="6" l="1"/>
  <c r="H193" i="6"/>
  <c r="J193" i="6"/>
  <c r="D193" i="6"/>
  <c r="C193" i="6"/>
  <c r="N193" i="6" l="1"/>
  <c r="C194" i="6"/>
  <c r="D194" i="6"/>
  <c r="H194" i="6"/>
  <c r="J194" i="6"/>
  <c r="N194" i="6" l="1"/>
  <c r="D195" i="6"/>
  <c r="H195" i="6"/>
  <c r="C195" i="6"/>
  <c r="J195" i="6"/>
  <c r="N195" i="6" l="1"/>
  <c r="D196" i="6"/>
  <c r="C196" i="6"/>
  <c r="J196" i="6"/>
  <c r="H196" i="6"/>
  <c r="N196" i="6" l="1"/>
  <c r="J197" i="6"/>
  <c r="D197" i="6"/>
  <c r="C197" i="6"/>
  <c r="H197" i="6"/>
  <c r="N197" i="6" l="1"/>
  <c r="H198" i="6"/>
  <c r="D198" i="6"/>
  <c r="C198" i="6"/>
  <c r="J198" i="6"/>
  <c r="N198" i="6" l="1"/>
  <c r="D199" i="6"/>
  <c r="J199" i="6"/>
  <c r="H199" i="6"/>
  <c r="C199" i="6"/>
  <c r="N199" i="6" l="1"/>
  <c r="H200" i="6"/>
  <c r="D200" i="6"/>
  <c r="J200" i="6"/>
  <c r="C200" i="6"/>
  <c r="N200" i="6" l="1"/>
  <c r="H201" i="6"/>
  <c r="C201" i="6"/>
  <c r="D201" i="6"/>
  <c r="J201" i="6"/>
  <c r="N201" i="6" l="1"/>
  <c r="J202" i="6"/>
  <c r="H202" i="6"/>
  <c r="C202" i="6"/>
  <c r="D202" i="6"/>
  <c r="N202" i="6" l="1"/>
  <c r="D203" i="6"/>
  <c r="H203" i="6"/>
  <c r="C203" i="6"/>
  <c r="J203" i="6"/>
  <c r="N203" i="6" l="1"/>
  <c r="C204" i="6"/>
  <c r="J204" i="6"/>
  <c r="H204" i="6"/>
  <c r="D204" i="6"/>
  <c r="N204" i="6" l="1"/>
  <c r="D205" i="6"/>
  <c r="H205" i="6"/>
  <c r="C205" i="6"/>
  <c r="J205" i="6"/>
  <c r="N205" i="6" l="1"/>
  <c r="H206" i="6"/>
  <c r="J206" i="6"/>
  <c r="D206" i="6"/>
  <c r="C206" i="6"/>
  <c r="N206" i="6" l="1"/>
  <c r="C207" i="6"/>
  <c r="J207" i="6"/>
  <c r="D207" i="6"/>
  <c r="H207" i="6"/>
  <c r="N207" i="6" l="1"/>
  <c r="H208" i="6"/>
  <c r="D208" i="6"/>
  <c r="C208" i="6"/>
  <c r="J208" i="6"/>
  <c r="N208" i="6" l="1"/>
  <c r="C209" i="6"/>
  <c r="D209" i="6"/>
  <c r="H209" i="6"/>
  <c r="J209" i="6"/>
  <c r="N209" i="6" l="1"/>
  <c r="D210" i="6"/>
  <c r="H210" i="6"/>
  <c r="C210" i="6"/>
  <c r="J210" i="6"/>
  <c r="N210" i="6" l="1"/>
  <c r="C211" i="6"/>
  <c r="D211" i="6"/>
  <c r="H211" i="6"/>
  <c r="J211" i="6"/>
  <c r="N211" i="6" l="1"/>
  <c r="C212" i="6"/>
  <c r="J212" i="6"/>
  <c r="D212" i="6"/>
  <c r="H212" i="6"/>
  <c r="N212" i="6" l="1"/>
  <c r="D213" i="6"/>
  <c r="H213" i="6"/>
  <c r="C213" i="6"/>
  <c r="J213" i="6"/>
  <c r="N213" i="6" l="1"/>
  <c r="H214" i="6"/>
  <c r="C214" i="6"/>
  <c r="D214" i="6"/>
  <c r="J214" i="6"/>
  <c r="N214" i="6" l="1"/>
  <c r="C215" i="6"/>
  <c r="H215" i="6"/>
  <c r="J215" i="6"/>
  <c r="D215" i="6"/>
  <c r="N215" i="6" l="1"/>
  <c r="D216" i="6"/>
  <c r="J216" i="6"/>
  <c r="H216" i="6"/>
  <c r="C216" i="6"/>
  <c r="N216" i="6" l="1"/>
  <c r="H217" i="6"/>
  <c r="C217" i="6"/>
  <c r="J217" i="6"/>
  <c r="D217" i="6"/>
  <c r="N217" i="6" l="1"/>
  <c r="D218" i="6"/>
  <c r="H218" i="6"/>
  <c r="C218" i="6"/>
  <c r="J218" i="6"/>
  <c r="N218" i="6" l="1"/>
  <c r="C219" i="6"/>
  <c r="J219" i="6"/>
  <c r="D219" i="6"/>
  <c r="H219" i="6"/>
  <c r="N219" i="6" l="1"/>
  <c r="H220" i="6"/>
  <c r="J220" i="6"/>
  <c r="C220" i="6"/>
  <c r="D220" i="6"/>
  <c r="N220" i="6" l="1"/>
  <c r="C221" i="6"/>
  <c r="H221" i="6"/>
  <c r="J221" i="6"/>
  <c r="D221" i="6"/>
  <c r="N221" i="6" l="1"/>
  <c r="D222" i="6"/>
  <c r="J222" i="6"/>
  <c r="C222" i="6"/>
  <c r="H222" i="6"/>
  <c r="N222" i="6" l="1"/>
  <c r="H223" i="6"/>
  <c r="D223" i="6"/>
  <c r="C223" i="6"/>
  <c r="J223" i="6"/>
  <c r="N223" i="6" l="1"/>
  <c r="J224" i="6"/>
  <c r="C224" i="6"/>
  <c r="D224" i="6"/>
  <c r="H224" i="6"/>
  <c r="N224" i="6" l="1"/>
  <c r="D225" i="6"/>
  <c r="J225" i="6"/>
  <c r="C225" i="6"/>
  <c r="H225" i="6"/>
  <c r="N225" i="6" l="1"/>
  <c r="C226" i="6"/>
  <c r="D226" i="6"/>
  <c r="J226" i="6"/>
  <c r="H226" i="6"/>
  <c r="N226" i="6" l="1"/>
  <c r="H227" i="6"/>
  <c r="J227" i="6"/>
  <c r="D227" i="6"/>
  <c r="C227" i="6"/>
  <c r="N227" i="6" l="1"/>
  <c r="D228" i="6"/>
  <c r="H228" i="6"/>
  <c r="C228" i="6"/>
  <c r="J228" i="6"/>
  <c r="N228" i="6" l="1"/>
  <c r="H229" i="6"/>
  <c r="D229" i="6"/>
  <c r="C229" i="6"/>
  <c r="J229" i="6"/>
  <c r="N229" i="6" l="1"/>
  <c r="J230" i="6"/>
  <c r="H230" i="6"/>
  <c r="D230" i="6"/>
  <c r="C230" i="6"/>
  <c r="N230" i="6" l="1"/>
  <c r="C231" i="6"/>
  <c r="D231" i="6"/>
  <c r="H231" i="6"/>
  <c r="J231" i="6"/>
  <c r="N231" i="6" l="1"/>
  <c r="C232" i="6"/>
  <c r="J232" i="6"/>
  <c r="H232" i="6"/>
  <c r="D232" i="6"/>
  <c r="N232" i="6" l="1"/>
  <c r="J233" i="6"/>
  <c r="C233" i="6"/>
  <c r="D233" i="6"/>
  <c r="H233" i="6"/>
  <c r="N233" i="6" l="1"/>
  <c r="H234" i="6"/>
  <c r="D234" i="6"/>
  <c r="J234" i="6"/>
  <c r="C234" i="6"/>
  <c r="N234" i="6" l="1"/>
  <c r="D235" i="6"/>
  <c r="J235" i="6"/>
  <c r="H235" i="6"/>
  <c r="C235" i="6"/>
  <c r="N235" i="6" l="1"/>
  <c r="J236" i="6"/>
  <c r="D236" i="6"/>
  <c r="C236" i="6"/>
  <c r="H236" i="6"/>
  <c r="N236" i="6" l="1"/>
  <c r="D237" i="6"/>
  <c r="H237" i="6"/>
  <c r="J237" i="6"/>
  <c r="C237" i="6"/>
  <c r="N237" i="6" l="1"/>
  <c r="D238" i="6"/>
  <c r="H238" i="6"/>
  <c r="J238" i="6"/>
  <c r="C238" i="6"/>
  <c r="N238" i="6" l="1"/>
  <c r="C239" i="6"/>
  <c r="J239" i="6"/>
  <c r="H239" i="6"/>
  <c r="D239" i="6"/>
  <c r="N239" i="6" l="1"/>
  <c r="C240" i="6"/>
  <c r="H240" i="6"/>
  <c r="J240" i="6"/>
  <c r="D240" i="6"/>
  <c r="N240" i="6" l="1"/>
  <c r="H241" i="6"/>
  <c r="C241" i="6"/>
  <c r="J241" i="6"/>
  <c r="D241" i="6"/>
  <c r="N241" i="6" l="1"/>
  <c r="D242" i="6"/>
  <c r="H242" i="6"/>
  <c r="J242" i="6"/>
  <c r="C242" i="6"/>
  <c r="N242" i="6" l="1"/>
  <c r="D243" i="6"/>
  <c r="J243" i="6"/>
  <c r="C243" i="6"/>
  <c r="H243" i="6"/>
  <c r="N243" i="6" l="1"/>
  <c r="H244" i="6"/>
  <c r="J244" i="6"/>
  <c r="C244" i="6"/>
  <c r="D244" i="6"/>
  <c r="N244" i="6" l="1"/>
  <c r="D245" i="6"/>
  <c r="J245" i="6"/>
  <c r="H245" i="6"/>
  <c r="C245" i="6"/>
  <c r="N245" i="6" l="1"/>
  <c r="J246" i="6"/>
  <c r="D246" i="6"/>
  <c r="H246" i="6"/>
  <c r="C246" i="6"/>
  <c r="N246" i="6" l="1"/>
  <c r="D247" i="6"/>
  <c r="H247" i="6"/>
  <c r="C247" i="6"/>
  <c r="J247" i="6"/>
  <c r="N247" i="6" l="1"/>
  <c r="J248" i="6"/>
  <c r="D248" i="6"/>
  <c r="C248" i="6"/>
  <c r="H248" i="6"/>
  <c r="N248" i="6" l="1"/>
  <c r="D249" i="6"/>
  <c r="C249" i="6"/>
  <c r="J249" i="6"/>
  <c r="H249" i="6"/>
  <c r="N249" i="6" l="1"/>
  <c r="C250" i="6"/>
  <c r="H250" i="6"/>
  <c r="J250" i="6"/>
  <c r="D250" i="6"/>
  <c r="N250" i="6" l="1"/>
  <c r="D251" i="6"/>
  <c r="H251" i="6"/>
  <c r="C251" i="6"/>
  <c r="J251" i="6"/>
  <c r="N251" i="6" l="1"/>
  <c r="H252" i="6"/>
  <c r="J252" i="6"/>
  <c r="D252" i="6"/>
  <c r="C252" i="6"/>
  <c r="N252" i="6" l="1"/>
  <c r="J253" i="6"/>
  <c r="H253" i="6"/>
  <c r="D253" i="6"/>
  <c r="C253" i="6"/>
  <c r="N253" i="6" l="1"/>
  <c r="J254" i="6"/>
  <c r="C254" i="6"/>
  <c r="H254" i="6"/>
  <c r="D254" i="6"/>
  <c r="N254" i="6" l="1"/>
  <c r="D255" i="6"/>
  <c r="H255" i="6"/>
  <c r="C255" i="6"/>
  <c r="J255" i="6"/>
  <c r="N255" i="6" l="1"/>
  <c r="H256" i="6"/>
  <c r="D256" i="6"/>
  <c r="C256" i="6"/>
  <c r="J256" i="6"/>
  <c r="N256" i="6" l="1"/>
  <c r="C257" i="6"/>
  <c r="H257" i="6"/>
  <c r="J257" i="6"/>
  <c r="D257" i="6"/>
  <c r="N257" i="6" l="1"/>
  <c r="J258" i="6"/>
  <c r="D258" i="6"/>
  <c r="H258" i="6"/>
  <c r="C258" i="6"/>
  <c r="N258" i="6" l="1"/>
  <c r="C259" i="6"/>
  <c r="H259" i="6"/>
  <c r="D259" i="6"/>
  <c r="J259" i="6"/>
  <c r="N259" i="6" l="1"/>
  <c r="H260" i="6"/>
  <c r="D260" i="6"/>
  <c r="J260" i="6"/>
  <c r="C260" i="6"/>
  <c r="N260" i="6" l="1"/>
  <c r="J261" i="6"/>
  <c r="H261" i="6"/>
  <c r="D261" i="6"/>
  <c r="C261" i="6"/>
  <c r="N261" i="6" l="1"/>
  <c r="J262" i="6"/>
  <c r="H262" i="6"/>
  <c r="D262" i="6"/>
  <c r="C262" i="6"/>
  <c r="N262" i="6" l="1"/>
  <c r="C263" i="6"/>
  <c r="J263" i="6"/>
  <c r="H263" i="6"/>
  <c r="D263" i="6"/>
  <c r="N263" i="6" l="1"/>
  <c r="D264" i="6"/>
  <c r="J264" i="6"/>
  <c r="C264" i="6"/>
  <c r="H264" i="6"/>
  <c r="N264" i="6" l="1"/>
  <c r="C265" i="6"/>
  <c r="D265" i="6"/>
  <c r="H265" i="6"/>
  <c r="J265" i="6"/>
  <c r="N265" i="6" l="1"/>
  <c r="J266" i="6"/>
  <c r="H266" i="6"/>
  <c r="C266" i="6"/>
  <c r="D266" i="6"/>
  <c r="N266" i="6" l="1"/>
  <c r="J267" i="6"/>
  <c r="C267" i="6"/>
  <c r="H267" i="6"/>
  <c r="D267" i="6"/>
  <c r="N267" i="6" l="1"/>
  <c r="H268" i="6"/>
  <c r="D268" i="6"/>
  <c r="J268" i="6"/>
  <c r="C268" i="6"/>
  <c r="N268" i="6" l="1"/>
  <c r="D269" i="6"/>
  <c r="H269" i="6"/>
  <c r="J269" i="6"/>
  <c r="C269" i="6"/>
  <c r="N269" i="6" l="1"/>
  <c r="J270" i="6"/>
  <c r="C270" i="6"/>
  <c r="H270" i="6"/>
  <c r="D270" i="6"/>
  <c r="N270" i="6" l="1"/>
  <c r="C271" i="6"/>
  <c r="J271" i="6"/>
  <c r="D271" i="6"/>
  <c r="H271" i="6"/>
  <c r="N271" i="6" l="1"/>
  <c r="H272" i="6"/>
  <c r="D272" i="6"/>
  <c r="J272" i="6"/>
  <c r="C272" i="6"/>
  <c r="N272" i="6" l="1"/>
  <c r="H273" i="6"/>
  <c r="J273" i="6"/>
  <c r="C273" i="6"/>
  <c r="D273" i="6"/>
  <c r="N273" i="6" l="1"/>
  <c r="J274" i="6"/>
  <c r="H274" i="6"/>
  <c r="D274" i="6"/>
  <c r="C274" i="6"/>
  <c r="N274" i="6" l="1"/>
  <c r="H275" i="6"/>
  <c r="C275" i="6"/>
  <c r="J275" i="6"/>
  <c r="D275" i="6"/>
  <c r="N275" i="6" l="1"/>
  <c r="H276" i="6"/>
  <c r="J276" i="6"/>
  <c r="C276" i="6"/>
  <c r="D276" i="6"/>
  <c r="N276" i="6" l="1"/>
  <c r="J277" i="6"/>
  <c r="H277" i="6"/>
  <c r="C277" i="6"/>
  <c r="D277" i="6"/>
  <c r="N277" i="6" l="1"/>
  <c r="J278" i="6"/>
  <c r="H278" i="6"/>
  <c r="D278" i="6"/>
  <c r="C278" i="6"/>
  <c r="N278" i="6" l="1"/>
  <c r="D279" i="6"/>
  <c r="J279" i="6"/>
  <c r="C279" i="6"/>
  <c r="H279" i="6"/>
  <c r="N279" i="6" l="1"/>
  <c r="J280" i="6"/>
  <c r="D280" i="6"/>
  <c r="H280" i="6"/>
  <c r="C280" i="6"/>
  <c r="N280" i="6" l="1"/>
  <c r="C281" i="6"/>
  <c r="J281" i="6"/>
  <c r="D281" i="6"/>
  <c r="H281" i="6"/>
  <c r="N281" i="6" l="1"/>
  <c r="D282" i="6"/>
  <c r="J282" i="6"/>
  <c r="H282" i="6"/>
  <c r="C282" i="6"/>
  <c r="N282" i="6" l="1"/>
  <c r="C283" i="6"/>
  <c r="D283" i="6"/>
  <c r="H283" i="6"/>
  <c r="J283" i="6"/>
  <c r="N283" i="6" l="1"/>
  <c r="C284" i="6"/>
  <c r="J284" i="6"/>
  <c r="D284" i="6"/>
  <c r="H284" i="6"/>
  <c r="N284" i="6" l="1"/>
  <c r="C285" i="6"/>
  <c r="H285" i="6"/>
  <c r="J285" i="6"/>
  <c r="D285" i="6"/>
  <c r="N285" i="6" l="1"/>
  <c r="J286" i="6"/>
  <c r="H286" i="6"/>
  <c r="C286" i="6"/>
  <c r="D286" i="6"/>
  <c r="N286" i="6" l="1"/>
  <c r="D287" i="6"/>
  <c r="C287" i="6"/>
  <c r="H287" i="6"/>
  <c r="J287" i="6"/>
  <c r="N287" i="6" l="1"/>
  <c r="J288" i="6"/>
  <c r="D288" i="6"/>
  <c r="H288" i="6"/>
  <c r="C288" i="6"/>
  <c r="N288" i="6" l="1"/>
  <c r="J289" i="6"/>
  <c r="D289" i="6"/>
  <c r="C289" i="6"/>
  <c r="H289" i="6"/>
  <c r="N289" i="6" l="1"/>
  <c r="C290" i="6"/>
  <c r="J290" i="6"/>
  <c r="D290" i="6"/>
  <c r="H290" i="6"/>
  <c r="N290" i="6" l="1"/>
  <c r="C291" i="6"/>
  <c r="H291" i="6"/>
  <c r="J291" i="6"/>
  <c r="D291" i="6"/>
  <c r="N291" i="6" l="1"/>
  <c r="D292" i="6"/>
  <c r="J292" i="6"/>
  <c r="H292" i="6"/>
  <c r="C292" i="6"/>
  <c r="N292" i="6" l="1"/>
  <c r="J293" i="6"/>
  <c r="H293" i="6"/>
  <c r="D293" i="6"/>
  <c r="C293" i="6"/>
  <c r="N293" i="6" l="1"/>
  <c r="C294" i="6"/>
  <c r="D294" i="6"/>
  <c r="H294" i="6"/>
  <c r="J294" i="6"/>
  <c r="N294" i="6" l="1"/>
  <c r="D295" i="6"/>
  <c r="J295" i="6"/>
  <c r="C295" i="6"/>
  <c r="H295" i="6"/>
  <c r="N295" i="6" l="1"/>
  <c r="D296" i="6"/>
  <c r="C296" i="6"/>
  <c r="H296" i="6"/>
  <c r="J296" i="6"/>
  <c r="N296" i="6" l="1"/>
  <c r="D297" i="6"/>
  <c r="J297" i="6"/>
  <c r="C297" i="6"/>
  <c r="H297" i="6"/>
  <c r="N297" i="6" l="1"/>
  <c r="H298" i="6"/>
  <c r="J298" i="6"/>
  <c r="D298" i="6"/>
  <c r="C298" i="6"/>
  <c r="N298" i="6" l="1"/>
  <c r="C299" i="6"/>
  <c r="D299" i="6"/>
  <c r="J299" i="6"/>
  <c r="H299" i="6"/>
  <c r="N299" i="6" l="1"/>
  <c r="C300" i="6"/>
  <c r="J300" i="6"/>
  <c r="D300" i="6"/>
  <c r="H300" i="6"/>
  <c r="N300" i="6" l="1"/>
  <c r="D301" i="6"/>
  <c r="H301" i="6"/>
  <c r="C301" i="6"/>
  <c r="J301" i="6"/>
  <c r="N301" i="6" l="1"/>
  <c r="H302" i="6"/>
  <c r="J302" i="6"/>
  <c r="C302" i="6"/>
  <c r="D302" i="6"/>
  <c r="N302" i="6" l="1"/>
  <c r="J303" i="6"/>
  <c r="C303" i="6"/>
  <c r="H303" i="6"/>
  <c r="D303" i="6"/>
  <c r="N303" i="6" l="1"/>
  <c r="D304" i="6"/>
  <c r="J304" i="6"/>
  <c r="H304" i="6"/>
  <c r="C304" i="6"/>
  <c r="N304" i="6" l="1"/>
  <c r="H305" i="6"/>
  <c r="C305" i="6"/>
  <c r="J305" i="6"/>
  <c r="D305" i="6"/>
  <c r="N305" i="6" l="1"/>
  <c r="D306" i="6"/>
  <c r="H306" i="6"/>
  <c r="C306" i="6"/>
  <c r="J306" i="6"/>
  <c r="N306" i="6" l="1"/>
  <c r="J307" i="6"/>
  <c r="D307" i="6"/>
  <c r="H307" i="6"/>
  <c r="C307" i="6"/>
  <c r="N307" i="6" l="1"/>
  <c r="H308" i="6"/>
  <c r="J308" i="6"/>
  <c r="C308" i="6"/>
  <c r="D308" i="6"/>
  <c r="N308" i="6" l="1"/>
  <c r="D309" i="6"/>
  <c r="C309" i="6"/>
  <c r="H309" i="6"/>
  <c r="J309" i="6"/>
  <c r="N309" i="6" l="1"/>
  <c r="C310" i="6"/>
  <c r="H310" i="6"/>
  <c r="J310" i="6"/>
  <c r="D310" i="6"/>
  <c r="N310" i="6" l="1"/>
  <c r="J311" i="6"/>
  <c r="D311" i="6"/>
  <c r="H311" i="6"/>
  <c r="C311" i="6"/>
  <c r="N311" i="6" l="1"/>
  <c r="C312" i="6"/>
  <c r="J312" i="6"/>
  <c r="H312" i="6"/>
  <c r="D312" i="6"/>
  <c r="N312" i="6" l="1"/>
  <c r="C313" i="6"/>
  <c r="J313" i="6"/>
  <c r="H313" i="6"/>
  <c r="D313" i="6"/>
  <c r="N313" i="6" l="1"/>
  <c r="C314" i="6"/>
  <c r="D314" i="6"/>
  <c r="H314" i="6"/>
  <c r="J314" i="6"/>
  <c r="N314" i="6" l="1"/>
  <c r="J315" i="6"/>
  <c r="H315" i="6"/>
  <c r="D315" i="6"/>
  <c r="C315" i="6"/>
  <c r="N315" i="6" l="1"/>
  <c r="H316" i="6"/>
  <c r="J316" i="6"/>
  <c r="D316" i="6"/>
  <c r="C316" i="6"/>
  <c r="N316" i="6" l="1"/>
  <c r="J317" i="6"/>
  <c r="D317" i="6"/>
  <c r="C317" i="6"/>
  <c r="H317" i="6"/>
  <c r="N317" i="6" l="1"/>
  <c r="D318" i="6"/>
  <c r="J318" i="6"/>
  <c r="C318" i="6"/>
  <c r="H318" i="6"/>
  <c r="N318" i="6" l="1"/>
  <c r="C319" i="6"/>
  <c r="J319" i="6"/>
  <c r="H319" i="6"/>
  <c r="D319" i="6"/>
  <c r="N319" i="6" l="1"/>
  <c r="H320" i="6"/>
  <c r="C320" i="6"/>
  <c r="D320" i="6"/>
  <c r="J320" i="6"/>
  <c r="N320" i="6" l="1"/>
  <c r="C321" i="6"/>
  <c r="H321" i="6"/>
  <c r="D321" i="6"/>
  <c r="J321" i="6"/>
  <c r="N321" i="6" l="1"/>
  <c r="H322" i="6"/>
  <c r="D322" i="6"/>
  <c r="C322" i="6"/>
  <c r="J322" i="6"/>
  <c r="N322" i="6" l="1"/>
  <c r="C323" i="6"/>
  <c r="J323" i="6"/>
  <c r="H323" i="6"/>
  <c r="D323" i="6"/>
  <c r="N323" i="6" l="1"/>
  <c r="C324" i="6"/>
  <c r="H324" i="6"/>
  <c r="D324" i="6"/>
  <c r="J324" i="6"/>
  <c r="N324" i="6" l="1"/>
  <c r="H325" i="6"/>
  <c r="J325" i="6"/>
  <c r="C325" i="6"/>
  <c r="D325" i="6"/>
  <c r="N325" i="6" l="1"/>
  <c r="H326" i="6"/>
  <c r="C326" i="6"/>
  <c r="J326" i="6"/>
  <c r="D326" i="6"/>
  <c r="N326" i="6" l="1"/>
  <c r="D327" i="6"/>
  <c r="H327" i="6"/>
  <c r="C327" i="6"/>
  <c r="J327" i="6"/>
  <c r="N327" i="6" l="1"/>
  <c r="J328" i="6"/>
  <c r="H328" i="6"/>
  <c r="D328" i="6"/>
  <c r="C328" i="6"/>
  <c r="N328" i="6" l="1"/>
  <c r="D329" i="6"/>
  <c r="J329" i="6"/>
  <c r="H329" i="6"/>
  <c r="C329" i="6"/>
  <c r="N329" i="6" l="1"/>
  <c r="H330" i="6"/>
  <c r="D330" i="6"/>
  <c r="C330" i="6"/>
  <c r="J330" i="6"/>
  <c r="N330" i="6" l="1"/>
  <c r="C331" i="6"/>
  <c r="D331" i="6"/>
  <c r="H331" i="6"/>
  <c r="J331" i="6"/>
  <c r="N331" i="6" l="1"/>
  <c r="C332" i="6"/>
  <c r="H332" i="6"/>
  <c r="J332" i="6"/>
  <c r="D332" i="6"/>
  <c r="N332" i="6" l="1"/>
  <c r="J333" i="6"/>
  <c r="D333" i="6"/>
  <c r="H333" i="6"/>
  <c r="C333" i="6"/>
  <c r="N333" i="6" l="1"/>
  <c r="C334" i="6"/>
  <c r="J334" i="6"/>
  <c r="H334" i="6"/>
  <c r="D334" i="6"/>
  <c r="N334" i="6" l="1"/>
  <c r="C335" i="6"/>
  <c r="D335" i="6"/>
  <c r="H335" i="6"/>
  <c r="J335" i="6"/>
  <c r="N335" i="6" l="1"/>
  <c r="C336" i="6"/>
  <c r="H336" i="6"/>
  <c r="D336" i="6"/>
  <c r="J336" i="6"/>
  <c r="N336" i="6" l="1"/>
  <c r="C337" i="6"/>
  <c r="D337" i="6"/>
  <c r="J337" i="6"/>
  <c r="H337" i="6"/>
  <c r="N337" i="6" l="1"/>
  <c r="D338" i="6"/>
  <c r="C338" i="6"/>
  <c r="H338" i="6"/>
  <c r="J338" i="6"/>
  <c r="N338" i="6" l="1"/>
  <c r="J339" i="6"/>
  <c r="C339" i="6"/>
  <c r="H339" i="6"/>
  <c r="D339" i="6"/>
  <c r="N339" i="6" l="1"/>
  <c r="H340" i="6"/>
  <c r="J340" i="6"/>
  <c r="D340" i="6"/>
  <c r="C340" i="6"/>
  <c r="N340" i="6" l="1"/>
  <c r="C341" i="6"/>
  <c r="J341" i="6"/>
  <c r="D341" i="6"/>
  <c r="H341" i="6"/>
  <c r="N341" i="6" l="1"/>
  <c r="C342" i="6"/>
  <c r="H342" i="6"/>
  <c r="D342" i="6"/>
  <c r="J342" i="6"/>
  <c r="N342" i="6" l="1"/>
  <c r="D343" i="6"/>
  <c r="H343" i="6"/>
  <c r="C343" i="6"/>
  <c r="J343" i="6"/>
  <c r="N343" i="6" l="1"/>
  <c r="J344" i="6"/>
  <c r="H344" i="6"/>
  <c r="D344" i="6"/>
  <c r="C344" i="6"/>
  <c r="N344" i="6" l="1"/>
  <c r="H345" i="6"/>
  <c r="J345" i="6"/>
  <c r="D345" i="6"/>
  <c r="C345" i="6"/>
  <c r="N345" i="6" l="1"/>
  <c r="C346" i="6"/>
  <c r="J346" i="6"/>
  <c r="H346" i="6"/>
  <c r="D346" i="6"/>
  <c r="N346" i="6" l="1"/>
  <c r="J347" i="6"/>
  <c r="H347" i="6"/>
  <c r="C347" i="6"/>
  <c r="D347" i="6"/>
  <c r="N347" i="6" l="1"/>
  <c r="C348" i="6"/>
  <c r="H348" i="6"/>
  <c r="D348" i="6"/>
  <c r="J348" i="6"/>
  <c r="N348" i="6" l="1"/>
  <c r="C349" i="6"/>
  <c r="H349" i="6"/>
  <c r="J349" i="6"/>
  <c r="D349" i="6"/>
  <c r="N349" i="6" l="1"/>
  <c r="H350" i="6"/>
  <c r="D350" i="6"/>
  <c r="J350" i="6"/>
  <c r="C350" i="6"/>
  <c r="N350" i="6" l="1"/>
  <c r="C351" i="6"/>
  <c r="D351" i="6"/>
  <c r="H351" i="6"/>
  <c r="J351" i="6"/>
  <c r="N351" i="6" l="1"/>
  <c r="C352" i="6"/>
  <c r="D352" i="6"/>
  <c r="J352" i="6"/>
  <c r="H352" i="6"/>
  <c r="N352" i="6" l="1"/>
  <c r="H353" i="6"/>
  <c r="J353" i="6"/>
  <c r="D353" i="6"/>
  <c r="C353" i="6"/>
  <c r="N353" i="6" l="1"/>
  <c r="D354" i="6"/>
  <c r="J354" i="6"/>
  <c r="H354" i="6"/>
  <c r="C354" i="6"/>
  <c r="N354" i="6" l="1"/>
  <c r="H355" i="6"/>
  <c r="C355" i="6"/>
  <c r="D355" i="6"/>
  <c r="J355" i="6"/>
  <c r="N355" i="6" l="1"/>
  <c r="H356" i="6"/>
  <c r="C356" i="6"/>
  <c r="J356" i="6"/>
  <c r="D356" i="6"/>
  <c r="N356" i="6" l="1"/>
  <c r="D357" i="6"/>
  <c r="J357" i="6"/>
  <c r="C357" i="6"/>
  <c r="H357" i="6"/>
  <c r="N357" i="6" l="1"/>
  <c r="C358" i="6"/>
  <c r="H358" i="6"/>
  <c r="J358" i="6"/>
  <c r="D358" i="6"/>
  <c r="N358" i="6" l="1"/>
  <c r="C359" i="6"/>
  <c r="H359" i="6"/>
  <c r="J359" i="6"/>
  <c r="D359" i="6"/>
  <c r="N359" i="6" l="1"/>
  <c r="D360" i="6"/>
  <c r="H360" i="6"/>
  <c r="C360" i="6"/>
  <c r="J360" i="6"/>
  <c r="N360" i="6" l="1"/>
  <c r="J361" i="6"/>
  <c r="D361" i="6"/>
  <c r="H361" i="6"/>
  <c r="C361" i="6"/>
  <c r="N361" i="6" l="1"/>
  <c r="C362" i="6"/>
  <c r="J362" i="6"/>
  <c r="D362" i="6"/>
  <c r="H362" i="6"/>
  <c r="N362" i="6" l="1"/>
  <c r="D363" i="6"/>
  <c r="C363" i="6"/>
  <c r="H363" i="6"/>
  <c r="J363" i="6"/>
  <c r="N363" i="6" l="1"/>
  <c r="J364" i="6"/>
  <c r="D364" i="6"/>
  <c r="H364" i="6"/>
  <c r="C364" i="6"/>
  <c r="N364" i="6" l="1"/>
  <c r="J365" i="6"/>
  <c r="D365" i="6"/>
  <c r="H365" i="6"/>
  <c r="C365" i="6"/>
  <c r="N365" i="6" l="1"/>
  <c r="D366" i="6"/>
  <c r="C366" i="6"/>
  <c r="H366" i="6"/>
  <c r="J366" i="6"/>
  <c r="N366" i="6" l="1"/>
  <c r="H367" i="6"/>
  <c r="D367" i="6"/>
  <c r="C367" i="6"/>
  <c r="J367" i="6"/>
  <c r="N367" i="6" l="1"/>
  <c r="J368" i="6"/>
  <c r="D368" i="6"/>
  <c r="H368" i="6"/>
  <c r="C368" i="6"/>
  <c r="N368" i="6" l="1"/>
  <c r="H369" i="6"/>
  <c r="J369" i="6"/>
  <c r="D369" i="6"/>
  <c r="C369" i="6"/>
  <c r="N369" i="6" l="1"/>
  <c r="H370" i="6"/>
  <c r="D370" i="6"/>
  <c r="C370" i="6"/>
  <c r="J370" i="6"/>
  <c r="N370" i="6" l="1"/>
  <c r="J371" i="6"/>
  <c r="D371" i="6"/>
  <c r="C371" i="6"/>
  <c r="H371" i="6"/>
  <c r="N371" i="6" l="1"/>
  <c r="C372" i="6"/>
  <c r="H372" i="6"/>
  <c r="D372" i="6"/>
  <c r="J372" i="6"/>
  <c r="N372" i="6" l="1"/>
  <c r="C373" i="6"/>
  <c r="H373" i="6"/>
  <c r="J373" i="6"/>
  <c r="D373" i="6"/>
  <c r="N373" i="6" l="1"/>
  <c r="C374" i="6"/>
  <c r="H374" i="6"/>
  <c r="J374" i="6"/>
  <c r="D374" i="6"/>
  <c r="N374" i="6" l="1"/>
  <c r="H375" i="6"/>
  <c r="C375" i="6"/>
  <c r="J375" i="6"/>
  <c r="D375" i="6"/>
  <c r="N375" i="6" l="1"/>
  <c r="D376" i="6"/>
  <c r="J376" i="6"/>
  <c r="H376" i="6"/>
  <c r="C376" i="6"/>
  <c r="N376" i="6" l="1"/>
  <c r="C377" i="6"/>
  <c r="D377" i="6"/>
  <c r="J377" i="6"/>
  <c r="H377" i="6"/>
  <c r="N377" i="6" l="1"/>
  <c r="H378" i="6"/>
  <c r="D378" i="6"/>
  <c r="C378" i="6"/>
  <c r="J378" i="6"/>
  <c r="N378" i="6" l="1"/>
  <c r="C379" i="6"/>
  <c r="D379" i="6"/>
  <c r="J379" i="6"/>
  <c r="H379" i="6"/>
  <c r="N379" i="6" l="1"/>
  <c r="H380" i="6"/>
  <c r="D380" i="6"/>
  <c r="C380" i="6"/>
  <c r="J380" i="6"/>
  <c r="N380" i="6" l="1"/>
  <c r="H381" i="6"/>
  <c r="D381" i="6"/>
  <c r="C381" i="6"/>
  <c r="J381" i="6"/>
  <c r="N381" i="6" l="1"/>
  <c r="D382" i="6"/>
  <c r="C382" i="6"/>
  <c r="H382" i="6"/>
  <c r="J382" i="6"/>
  <c r="N382" i="6" l="1"/>
  <c r="D383" i="6"/>
  <c r="H383" i="6"/>
  <c r="C383" i="6"/>
  <c r="J383" i="6"/>
  <c r="N383" i="6" l="1"/>
  <c r="J384" i="6"/>
  <c r="D384" i="6"/>
  <c r="C384" i="6"/>
  <c r="H384" i="6"/>
  <c r="N384" i="6" l="1"/>
  <c r="H385" i="6"/>
  <c r="D385" i="6"/>
  <c r="C385" i="6"/>
  <c r="J385" i="6"/>
  <c r="N385" i="6" l="1"/>
  <c r="C386" i="6"/>
  <c r="D386" i="6"/>
  <c r="H386" i="6"/>
  <c r="J386" i="6"/>
  <c r="N386" i="6" l="1"/>
  <c r="C387" i="6"/>
  <c r="H387" i="6"/>
  <c r="D387" i="6"/>
  <c r="J387" i="6"/>
  <c r="N387" i="6" l="1"/>
  <c r="J388" i="6"/>
  <c r="H388" i="6"/>
  <c r="C388" i="6"/>
  <c r="D388" i="6"/>
  <c r="N388" i="6" l="1"/>
  <c r="H389" i="6"/>
  <c r="J389" i="6"/>
  <c r="C389" i="6"/>
  <c r="D389" i="6"/>
  <c r="N389" i="6" l="1"/>
  <c r="J390" i="6"/>
  <c r="D390" i="6"/>
  <c r="C390" i="6"/>
  <c r="H390" i="6"/>
  <c r="N390" i="6" l="1"/>
  <c r="H391" i="6"/>
  <c r="D391" i="6"/>
  <c r="J391" i="6"/>
  <c r="C391" i="6"/>
  <c r="N391" i="6" l="1"/>
  <c r="D392" i="6"/>
  <c r="H392" i="6"/>
  <c r="C392" i="6"/>
  <c r="J392" i="6"/>
  <c r="N392" i="6" l="1"/>
  <c r="C393" i="6"/>
  <c r="D393" i="6"/>
  <c r="H393" i="6"/>
  <c r="J393" i="6"/>
  <c r="N393" i="6" l="1"/>
  <c r="C394" i="6"/>
  <c r="J394" i="6"/>
  <c r="D394" i="6"/>
  <c r="H394" i="6"/>
  <c r="N394" i="6" l="1"/>
  <c r="D395" i="6"/>
  <c r="J395" i="6"/>
  <c r="H395" i="6"/>
  <c r="C395" i="6"/>
  <c r="N395" i="6" l="1"/>
  <c r="D396" i="6"/>
  <c r="J396" i="6"/>
  <c r="C396" i="6"/>
  <c r="H396" i="6"/>
  <c r="N396" i="6" l="1"/>
  <c r="D397" i="6"/>
  <c r="H397" i="6"/>
  <c r="J397" i="6"/>
  <c r="C397" i="6"/>
  <c r="N397" i="6" l="1"/>
  <c r="K79" i="4" l="1"/>
  <c r="K76" i="4" l="1"/>
  <c r="K93" i="4" l="1"/>
  <c r="K95" i="4" l="1"/>
  <c r="K100" i="4" l="1"/>
  <c r="K73" i="4" l="1"/>
  <c r="K75" i="4" l="1"/>
  <c r="K78" i="4" l="1"/>
  <c r="K88" i="4" l="1"/>
  <c r="K99" i="4" l="1"/>
  <c r="K102" i="4" l="1"/>
  <c r="K108" i="4" l="1"/>
  <c r="K110" i="4" l="1"/>
  <c r="K96" i="4" l="1"/>
  <c r="K81" i="4"/>
  <c r="K77" i="4"/>
  <c r="K32" i="4"/>
  <c r="K84" i="4"/>
  <c r="B7" i="10" l="1"/>
  <c r="B15" i="10"/>
  <c r="B6" i="10"/>
  <c r="B3" i="10"/>
  <c r="C3" i="10" s="1"/>
  <c r="D3" i="10" s="1"/>
  <c r="B19" i="10"/>
  <c r="B5" i="10"/>
  <c r="B16" i="10"/>
  <c r="B18" i="10"/>
  <c r="B13" i="10"/>
  <c r="B12" i="10"/>
  <c r="B14" i="10"/>
  <c r="B17" i="10"/>
  <c r="B10" i="10"/>
  <c r="B11" i="10"/>
  <c r="B9" i="10"/>
  <c r="B4" i="10"/>
  <c r="B8" i="10"/>
  <c r="B20" i="10"/>
  <c r="C4" i="10" l="1"/>
  <c r="D4" i="10" s="1"/>
  <c r="C5" i="10" l="1"/>
  <c r="D5" i="10" s="1"/>
  <c r="C6" i="10" l="1"/>
  <c r="C7" i="10" s="1"/>
  <c r="D6" i="10" l="1"/>
  <c r="D7" i="10"/>
  <c r="C8" i="10"/>
  <c r="D8" i="10" l="1"/>
  <c r="C9" i="10"/>
  <c r="D9" i="10" l="1"/>
  <c r="C10" i="10"/>
  <c r="D10" i="10" l="1"/>
  <c r="C11" i="10"/>
  <c r="D11" i="10" l="1"/>
  <c r="C12" i="10"/>
  <c r="D12" i="10" l="1"/>
  <c r="C13" i="10"/>
  <c r="D13" i="10" l="1"/>
  <c r="C14" i="10"/>
  <c r="D14" i="10" l="1"/>
  <c r="C15" i="10"/>
  <c r="D15" i="10" l="1"/>
  <c r="C16" i="10"/>
  <c r="D16" i="10" l="1"/>
  <c r="C17" i="10"/>
  <c r="D17" i="10" l="1"/>
  <c r="C18" i="10"/>
  <c r="D18" i="10" l="1"/>
  <c r="C19" i="10"/>
  <c r="D19" i="10" l="1"/>
  <c r="C20" i="10"/>
  <c r="D20" i="10" l="1"/>
  <c r="B21" i="10"/>
  <c r="C21" i="10" s="1"/>
  <c r="D21" i="10" s="1"/>
  <c r="B22" i="10"/>
  <c r="C22" i="10" l="1"/>
  <c r="D22" i="10" s="1"/>
  <c r="B24" i="10"/>
  <c r="B23" i="10"/>
  <c r="C23" i="10" l="1"/>
  <c r="D23" i="10" s="1"/>
  <c r="B25" i="10"/>
  <c r="C24" i="10" l="1"/>
  <c r="D24" i="10" s="1"/>
  <c r="B26" i="10"/>
  <c r="C25" i="10" l="1"/>
  <c r="D25" i="10" s="1"/>
  <c r="B27" i="10"/>
  <c r="C26" i="10" l="1"/>
  <c r="D26" i="10" s="1"/>
  <c r="B28" i="10"/>
  <c r="C27" i="10" l="1"/>
  <c r="D27" i="10" s="1"/>
  <c r="B29" i="10"/>
  <c r="C28" i="10" l="1"/>
  <c r="D28" i="10" s="1"/>
  <c r="B30" i="10"/>
  <c r="C29" i="10" l="1"/>
  <c r="D29" i="10" s="1"/>
  <c r="B31" i="10"/>
  <c r="C30" i="10" l="1"/>
  <c r="D30" i="10" s="1"/>
  <c r="B32" i="10"/>
  <c r="C31" i="10" l="1"/>
  <c r="D31" i="10" s="1"/>
  <c r="B33" i="10"/>
  <c r="C32" i="10" l="1"/>
  <c r="D32" i="10" s="1"/>
  <c r="B34" i="10"/>
  <c r="C33" i="10" l="1"/>
  <c r="D33" i="10" s="1"/>
  <c r="B35" i="10"/>
  <c r="C34" i="10" l="1"/>
  <c r="D34" i="10" s="1"/>
  <c r="B36" i="10"/>
  <c r="C35" i="10" l="1"/>
  <c r="D35" i="10" s="1"/>
  <c r="B37" i="10"/>
  <c r="C36" i="10" l="1"/>
  <c r="D36" i="10" s="1"/>
  <c r="B38" i="10"/>
  <c r="C37" i="10" l="1"/>
  <c r="D37" i="10" s="1"/>
  <c r="B39" i="10"/>
  <c r="C38" i="10" l="1"/>
  <c r="D38" i="10" s="1"/>
  <c r="B40" i="10"/>
  <c r="C39" i="10" l="1"/>
  <c r="D39" i="10" s="1"/>
  <c r="B41" i="10"/>
  <c r="C40" i="10" l="1"/>
  <c r="D40" i="10" s="1"/>
  <c r="B42" i="10"/>
  <c r="C41" i="10" l="1"/>
  <c r="D41" i="10" s="1"/>
  <c r="B43" i="10"/>
  <c r="C42" i="10" l="1"/>
  <c r="D42" i="10" s="1"/>
  <c r="B44" i="10"/>
  <c r="C43" i="10" l="1"/>
  <c r="D43" i="10" s="1"/>
  <c r="B45" i="10"/>
  <c r="C44" i="10" l="1"/>
  <c r="D44" i="10" s="1"/>
  <c r="B46" i="10"/>
  <c r="C45" i="10" l="1"/>
  <c r="D45" i="10" s="1"/>
  <c r="B47" i="10"/>
  <c r="C46" i="10" l="1"/>
  <c r="D46" i="10" s="1"/>
  <c r="B48" i="10"/>
  <c r="C47" i="10" l="1"/>
  <c r="D47" i="10" s="1"/>
  <c r="B49" i="10"/>
  <c r="C48" i="10" l="1"/>
  <c r="D48" i="10" s="1"/>
  <c r="B50" i="10"/>
  <c r="C49" i="10" l="1"/>
  <c r="D49" i="10" s="1"/>
  <c r="B51" i="10"/>
  <c r="C50" i="10" l="1"/>
  <c r="D50" i="10" s="1"/>
  <c r="B52" i="10"/>
  <c r="C51" i="10" l="1"/>
  <c r="D51" i="10" s="1"/>
  <c r="B53" i="10"/>
  <c r="C52" i="10" l="1"/>
  <c r="D52" i="10" s="1"/>
  <c r="B54" i="10"/>
  <c r="C53" i="10" l="1"/>
  <c r="D53" i="10" s="1"/>
  <c r="B55" i="10"/>
  <c r="C54" i="10" l="1"/>
  <c r="D54" i="10" s="1"/>
  <c r="B56" i="10"/>
  <c r="C55" i="10" l="1"/>
  <c r="D55" i="10" s="1"/>
  <c r="B57" i="10"/>
  <c r="C56" i="10" l="1"/>
  <c r="D56" i="10" s="1"/>
  <c r="B58" i="10"/>
  <c r="C57" i="10" l="1"/>
  <c r="D57" i="10" s="1"/>
  <c r="B59" i="10"/>
  <c r="C58" i="10" l="1"/>
  <c r="D58" i="10" s="1"/>
  <c r="B60" i="10"/>
  <c r="C59" i="10" l="1"/>
  <c r="D59" i="10" s="1"/>
  <c r="B61" i="10"/>
  <c r="C60" i="10" l="1"/>
  <c r="D60" i="10" s="1"/>
  <c r="B62" i="10"/>
  <c r="C61" i="10" l="1"/>
  <c r="D61" i="10" s="1"/>
  <c r="B63" i="10"/>
  <c r="C62" i="10" l="1"/>
  <c r="D62" i="10" s="1"/>
  <c r="B64" i="10"/>
  <c r="C63" i="10" l="1"/>
  <c r="D63" i="10" s="1"/>
  <c r="B65" i="10"/>
  <c r="C64" i="10" l="1"/>
  <c r="D64" i="10" s="1"/>
  <c r="B66" i="10"/>
  <c r="C65" i="10" l="1"/>
  <c r="D65" i="10" s="1"/>
  <c r="B67" i="10"/>
  <c r="C66" i="10" l="1"/>
  <c r="D66" i="10" s="1"/>
  <c r="B68" i="10"/>
  <c r="C67" i="10" l="1"/>
  <c r="D67" i="10" s="1"/>
  <c r="B69" i="10"/>
  <c r="C68" i="10" l="1"/>
  <c r="D68" i="10" s="1"/>
  <c r="B70" i="10"/>
  <c r="C69" i="10" l="1"/>
  <c r="D69" i="10" s="1"/>
  <c r="B71" i="10"/>
  <c r="C70" i="10" l="1"/>
  <c r="D70" i="10" s="1"/>
  <c r="B72" i="10"/>
  <c r="C71" i="10" l="1"/>
  <c r="D71" i="10" s="1"/>
  <c r="B73" i="10"/>
  <c r="C72" i="10" l="1"/>
  <c r="D72" i="10" s="1"/>
  <c r="B74" i="10"/>
  <c r="C73" i="10" l="1"/>
  <c r="D73" i="10" s="1"/>
  <c r="B75" i="10"/>
  <c r="C74" i="10" l="1"/>
  <c r="D74" i="10" s="1"/>
  <c r="B76" i="10"/>
  <c r="C75" i="10" l="1"/>
  <c r="D75" i="10" s="1"/>
  <c r="B77" i="10"/>
  <c r="C76" i="10" l="1"/>
  <c r="D76" i="10" s="1"/>
  <c r="B78" i="10"/>
  <c r="C77" i="10" l="1"/>
  <c r="D77" i="10" s="1"/>
  <c r="B79" i="10"/>
  <c r="C78" i="10" l="1"/>
  <c r="D78" i="10" s="1"/>
  <c r="B80" i="10"/>
  <c r="C79" i="10" l="1"/>
  <c r="D79" i="10" s="1"/>
  <c r="B81" i="10"/>
  <c r="C80" i="10" l="1"/>
  <c r="D80" i="10" s="1"/>
  <c r="B82" i="10"/>
  <c r="C81" i="10" l="1"/>
  <c r="D81" i="10" s="1"/>
  <c r="B83" i="10"/>
  <c r="C82" i="10" l="1"/>
  <c r="D82" i="10" s="1"/>
  <c r="B84" i="10"/>
  <c r="C83" i="10" l="1"/>
  <c r="D83" i="10" s="1"/>
  <c r="B85" i="10"/>
  <c r="C84" i="10" l="1"/>
  <c r="D84" i="10" s="1"/>
  <c r="B86" i="10"/>
  <c r="C85" i="10" l="1"/>
  <c r="D85" i="10" s="1"/>
  <c r="B87" i="10"/>
  <c r="C86" i="10" l="1"/>
  <c r="D86" i="10" s="1"/>
  <c r="B88" i="10"/>
  <c r="C87" i="10" l="1"/>
  <c r="D87" i="10" s="1"/>
  <c r="B89" i="10"/>
  <c r="C88" i="10" l="1"/>
  <c r="D88" i="10" s="1"/>
  <c r="B90" i="10"/>
  <c r="C89" i="10" l="1"/>
  <c r="D89" i="10" s="1"/>
  <c r="B91" i="10"/>
  <c r="C90" i="10" l="1"/>
  <c r="D90" i="10" s="1"/>
  <c r="B92" i="10"/>
  <c r="C91" i="10" l="1"/>
  <c r="D91" i="10" s="1"/>
  <c r="B93" i="10"/>
  <c r="C92" i="10" l="1"/>
  <c r="D92" i="10" s="1"/>
  <c r="B94" i="10"/>
  <c r="C93" i="10" l="1"/>
  <c r="D93" i="10" s="1"/>
  <c r="B95" i="10"/>
  <c r="C94" i="10" l="1"/>
  <c r="D94" i="10" s="1"/>
  <c r="B96" i="10"/>
  <c r="C95" i="10" l="1"/>
  <c r="D95" i="10" s="1"/>
  <c r="B97" i="10"/>
  <c r="C96" i="10" l="1"/>
  <c r="D96" i="10" s="1"/>
  <c r="B98" i="10"/>
  <c r="C97" i="10" l="1"/>
  <c r="D97" i="10" s="1"/>
  <c r="B99" i="10"/>
  <c r="C98" i="10" l="1"/>
  <c r="D98" i="10" s="1"/>
  <c r="B100" i="10"/>
  <c r="C99" i="10" l="1"/>
  <c r="D99" i="10" s="1"/>
  <c r="B101" i="10"/>
  <c r="C100" i="10" l="1"/>
  <c r="D100" i="10" s="1"/>
  <c r="B102" i="10"/>
  <c r="C101" i="10" l="1"/>
  <c r="D101" i="10" s="1"/>
  <c r="B103" i="10"/>
  <c r="C102" i="10" l="1"/>
  <c r="D102" i="10" s="1"/>
  <c r="B104" i="10"/>
  <c r="C103" i="10" l="1"/>
  <c r="D103" i="10" s="1"/>
  <c r="B105" i="10"/>
  <c r="C104" i="10" l="1"/>
  <c r="D104" i="10" s="1"/>
  <c r="B106" i="10"/>
  <c r="C105" i="10" l="1"/>
  <c r="D105" i="10" s="1"/>
  <c r="B107" i="10"/>
  <c r="C106" i="10" l="1"/>
  <c r="D106" i="10" s="1"/>
  <c r="B108" i="10"/>
  <c r="C107" i="10" l="1"/>
  <c r="D107" i="10" s="1"/>
  <c r="B109" i="10"/>
  <c r="C108" i="10" l="1"/>
  <c r="D108" i="10" s="1"/>
  <c r="B110" i="10"/>
  <c r="C109" i="10" l="1"/>
  <c r="D109" i="10" s="1"/>
  <c r="B111" i="10"/>
  <c r="C110" i="10" l="1"/>
  <c r="D110" i="10" s="1"/>
  <c r="B112" i="10"/>
  <c r="C111" i="10" l="1"/>
  <c r="D111" i="10" s="1"/>
  <c r="B113" i="10"/>
  <c r="C112" i="10" l="1"/>
  <c r="D112" i="10" s="1"/>
  <c r="B114" i="10"/>
  <c r="C113" i="10" l="1"/>
  <c r="D113" i="10" s="1"/>
  <c r="B115" i="10"/>
  <c r="C114" i="10" l="1"/>
  <c r="D114" i="10" s="1"/>
  <c r="B116" i="10"/>
  <c r="C115" i="10" l="1"/>
  <c r="D115" i="10" s="1"/>
  <c r="B117" i="10"/>
  <c r="C116" i="10" l="1"/>
  <c r="D116" i="10" s="1"/>
  <c r="B118" i="10"/>
  <c r="C117" i="10" l="1"/>
  <c r="D117" i="10" s="1"/>
  <c r="B119" i="10"/>
  <c r="C118" i="10" l="1"/>
  <c r="D118" i="10" s="1"/>
  <c r="B120" i="10"/>
  <c r="C119" i="10" l="1"/>
  <c r="D119" i="10" s="1"/>
  <c r="B121" i="10"/>
  <c r="C120" i="10" l="1"/>
  <c r="D120" i="10" s="1"/>
  <c r="B122" i="10"/>
  <c r="C121" i="10" l="1"/>
  <c r="D121" i="10" s="1"/>
  <c r="B123" i="10"/>
  <c r="C122" i="10" l="1"/>
  <c r="D122" i="10" s="1"/>
  <c r="B124" i="10"/>
  <c r="C123" i="10" l="1"/>
  <c r="D123" i="10" s="1"/>
  <c r="B125" i="10"/>
  <c r="C124" i="10" l="1"/>
  <c r="D124" i="10" s="1"/>
  <c r="B126" i="10"/>
  <c r="C125" i="10" l="1"/>
  <c r="D125" i="10" s="1"/>
  <c r="B127" i="10"/>
  <c r="C126" i="10" l="1"/>
  <c r="D126" i="10" s="1"/>
  <c r="B128" i="10"/>
  <c r="C127" i="10" l="1"/>
  <c r="D127" i="10" s="1"/>
  <c r="B129" i="10"/>
  <c r="C128" i="10" l="1"/>
  <c r="D128" i="10" s="1"/>
  <c r="B130" i="10"/>
  <c r="C129" i="10" l="1"/>
  <c r="D129" i="10" s="1"/>
  <c r="B131" i="10"/>
  <c r="C130" i="10" l="1"/>
  <c r="D130" i="10" s="1"/>
  <c r="B132" i="10"/>
  <c r="C131" i="10" l="1"/>
  <c r="D131" i="10" s="1"/>
  <c r="B133" i="10"/>
  <c r="C132" i="10" l="1"/>
  <c r="D132" i="10" s="1"/>
  <c r="B134" i="10"/>
  <c r="C133" i="10" l="1"/>
  <c r="D133" i="10" s="1"/>
  <c r="B135" i="10"/>
  <c r="C134" i="10" l="1"/>
  <c r="D134" i="10" s="1"/>
  <c r="B136" i="10"/>
  <c r="C135" i="10" l="1"/>
  <c r="D135" i="10" s="1"/>
  <c r="B137" i="10"/>
  <c r="C136" i="10" l="1"/>
  <c r="D136" i="10" s="1"/>
  <c r="B138" i="10"/>
  <c r="C137" i="10" l="1"/>
  <c r="D137" i="10" s="1"/>
  <c r="B139" i="10"/>
  <c r="C138" i="10" l="1"/>
  <c r="D138" i="10" s="1"/>
  <c r="B140" i="10"/>
  <c r="C139" i="10" l="1"/>
  <c r="D139" i="10" s="1"/>
  <c r="B141" i="10"/>
  <c r="C140" i="10" l="1"/>
  <c r="D140" i="10" s="1"/>
  <c r="B142" i="10"/>
  <c r="C141" i="10" l="1"/>
  <c r="D141" i="10" s="1"/>
  <c r="B143" i="10"/>
  <c r="C142" i="10" l="1"/>
  <c r="D142" i="10" s="1"/>
  <c r="B144" i="10"/>
  <c r="C143" i="10" l="1"/>
  <c r="D143" i="10" s="1"/>
  <c r="B145" i="10"/>
  <c r="C144" i="10" l="1"/>
  <c r="D144" i="10" s="1"/>
  <c r="B146" i="10"/>
  <c r="C145" i="10" l="1"/>
  <c r="D145" i="10" s="1"/>
  <c r="B147" i="10"/>
  <c r="C146" i="10" l="1"/>
  <c r="D146" i="10" s="1"/>
  <c r="B148" i="10"/>
  <c r="C147" i="10" l="1"/>
  <c r="D147" i="10" s="1"/>
  <c r="B149" i="10"/>
  <c r="C148" i="10" l="1"/>
  <c r="D148" i="10" s="1"/>
  <c r="B150" i="10"/>
  <c r="C149" i="10" l="1"/>
  <c r="D149" i="10" s="1"/>
  <c r="B151" i="10"/>
  <c r="C150" i="10" l="1"/>
  <c r="D150" i="10" s="1"/>
  <c r="B152" i="10"/>
  <c r="C151" i="10" l="1"/>
  <c r="D151" i="10" s="1"/>
  <c r="B153" i="10"/>
  <c r="C152" i="10" l="1"/>
  <c r="D152" i="10" s="1"/>
  <c r="B154" i="10"/>
  <c r="C153" i="10" l="1"/>
  <c r="D153" i="10" s="1"/>
  <c r="B155" i="10"/>
  <c r="C154" i="10" l="1"/>
  <c r="D154" i="10" s="1"/>
  <c r="B156" i="10"/>
  <c r="C155" i="10" l="1"/>
  <c r="D155" i="10" s="1"/>
  <c r="B157" i="10"/>
  <c r="C156" i="10" l="1"/>
  <c r="D156" i="10" s="1"/>
  <c r="B158" i="10"/>
  <c r="C157" i="10" l="1"/>
  <c r="D157" i="10" s="1"/>
  <c r="B159" i="10"/>
  <c r="C158" i="10" l="1"/>
  <c r="D158" i="10" s="1"/>
  <c r="B160" i="10"/>
  <c r="C159" i="10" l="1"/>
  <c r="D159" i="10" s="1"/>
  <c r="B161" i="10"/>
  <c r="C160" i="10" l="1"/>
  <c r="D160" i="10" s="1"/>
  <c r="B162" i="10"/>
  <c r="C161" i="10" l="1"/>
  <c r="D161" i="10" s="1"/>
  <c r="B163" i="10"/>
  <c r="C162" i="10" l="1"/>
  <c r="D162" i="10" s="1"/>
  <c r="B164" i="10"/>
  <c r="C163" i="10" l="1"/>
  <c r="D163" i="10" s="1"/>
  <c r="B165" i="10"/>
  <c r="C164" i="10" l="1"/>
  <c r="D164" i="10" s="1"/>
  <c r="B166" i="10"/>
  <c r="C165" i="10" l="1"/>
  <c r="D165" i="10" s="1"/>
  <c r="B167" i="10"/>
  <c r="C166" i="10" l="1"/>
  <c r="D166" i="10" s="1"/>
  <c r="B168" i="10"/>
  <c r="C167" i="10" l="1"/>
  <c r="D167" i="10" s="1"/>
  <c r="B169" i="10"/>
  <c r="C168" i="10" l="1"/>
  <c r="D168" i="10" s="1"/>
  <c r="B170" i="10"/>
  <c r="C169" i="10" l="1"/>
  <c r="D169" i="10" s="1"/>
  <c r="B171" i="10"/>
  <c r="C170" i="10" l="1"/>
  <c r="D170" i="10" s="1"/>
  <c r="B172" i="10"/>
  <c r="C171" i="10" l="1"/>
  <c r="D171" i="10" s="1"/>
  <c r="B173" i="10"/>
  <c r="C172" i="10" l="1"/>
  <c r="D172" i="10" s="1"/>
  <c r="B174" i="10"/>
  <c r="C173" i="10" l="1"/>
  <c r="D173" i="10" s="1"/>
  <c r="B175" i="10"/>
  <c r="C174" i="10" l="1"/>
  <c r="D174" i="10" s="1"/>
  <c r="B176" i="10"/>
  <c r="C175" i="10" l="1"/>
  <c r="D175" i="10" s="1"/>
  <c r="B177" i="10"/>
  <c r="C176" i="10" l="1"/>
  <c r="D176" i="10" s="1"/>
  <c r="B178" i="10"/>
  <c r="C177" i="10" l="1"/>
  <c r="D177" i="10" s="1"/>
  <c r="B179" i="10"/>
  <c r="C178" i="10" l="1"/>
  <c r="D178" i="10" s="1"/>
  <c r="B180" i="10"/>
  <c r="C179" i="10" l="1"/>
  <c r="D179" i="10" s="1"/>
  <c r="B181" i="10"/>
  <c r="C180" i="10" l="1"/>
  <c r="D180" i="10" s="1"/>
  <c r="B182" i="10"/>
  <c r="C181" i="10" l="1"/>
  <c r="D181" i="10" s="1"/>
  <c r="B183" i="10"/>
  <c r="C182" i="10" l="1"/>
  <c r="D182" i="10" s="1"/>
  <c r="B184" i="10"/>
  <c r="C183" i="10" l="1"/>
  <c r="D183" i="10" s="1"/>
  <c r="B185" i="10"/>
  <c r="C184" i="10" l="1"/>
  <c r="D184" i="10" s="1"/>
  <c r="B186" i="10"/>
  <c r="C185" i="10" l="1"/>
  <c r="D185" i="10" s="1"/>
  <c r="B187" i="10"/>
  <c r="C186" i="10" l="1"/>
  <c r="D186" i="10" s="1"/>
  <c r="B188" i="10"/>
  <c r="C187" i="10" l="1"/>
  <c r="D187" i="10" s="1"/>
  <c r="B189" i="10"/>
  <c r="C188" i="10" l="1"/>
  <c r="D188" i="10" s="1"/>
  <c r="B190" i="10"/>
  <c r="C189" i="10" l="1"/>
  <c r="D189" i="10" s="1"/>
  <c r="B191" i="10"/>
  <c r="C190" i="10" l="1"/>
  <c r="D190" i="10" s="1"/>
  <c r="B192" i="10"/>
  <c r="C191" i="10" l="1"/>
  <c r="D191" i="10" s="1"/>
  <c r="B193" i="10"/>
  <c r="C192" i="10" l="1"/>
  <c r="D192" i="10" s="1"/>
  <c r="B194" i="10"/>
  <c r="C193" i="10" l="1"/>
  <c r="D193" i="10" s="1"/>
  <c r="B195" i="10"/>
  <c r="C194" i="10" l="1"/>
  <c r="D194" i="10" s="1"/>
  <c r="B196" i="10"/>
  <c r="C195" i="10" l="1"/>
  <c r="D195" i="10" s="1"/>
  <c r="B197" i="10"/>
  <c r="C196" i="10" l="1"/>
  <c r="D196" i="10" s="1"/>
  <c r="B198" i="10"/>
  <c r="C197" i="10" l="1"/>
  <c r="D197" i="10" s="1"/>
  <c r="B199" i="10"/>
  <c r="C198" i="10" l="1"/>
  <c r="D198" i="10" s="1"/>
  <c r="B200" i="10"/>
  <c r="C199" i="10" l="1"/>
  <c r="D199" i="10" s="1"/>
  <c r="B201" i="10"/>
  <c r="C200" i="10" l="1"/>
  <c r="D200" i="10" s="1"/>
  <c r="B202" i="10"/>
  <c r="C201" i="10" l="1"/>
  <c r="D201" i="10" s="1"/>
  <c r="B203" i="10"/>
  <c r="C202" i="10" l="1"/>
  <c r="D202" i="10" s="1"/>
  <c r="B204" i="10"/>
  <c r="C203" i="10" l="1"/>
  <c r="D203" i="10" s="1"/>
  <c r="B205" i="10"/>
  <c r="C204" i="10" l="1"/>
  <c r="D204" i="10" s="1"/>
  <c r="B206" i="10"/>
  <c r="C205" i="10" l="1"/>
  <c r="D205" i="10" s="1"/>
  <c r="B207" i="10"/>
  <c r="C206" i="10" l="1"/>
  <c r="D206" i="10" s="1"/>
  <c r="B208" i="10"/>
  <c r="C207" i="10" l="1"/>
  <c r="D207" i="10" s="1"/>
  <c r="B209" i="10"/>
  <c r="C208" i="10" l="1"/>
  <c r="D208" i="10" s="1"/>
  <c r="B210" i="10"/>
  <c r="C209" i="10" l="1"/>
  <c r="D209" i="10" s="1"/>
  <c r="B211" i="10"/>
  <c r="C210" i="10" l="1"/>
  <c r="D210" i="10" s="1"/>
  <c r="B212" i="10"/>
  <c r="C211" i="10" l="1"/>
  <c r="D211" i="10" s="1"/>
  <c r="B213" i="10"/>
  <c r="C212" i="10" l="1"/>
  <c r="D212" i="10" s="1"/>
  <c r="B214" i="10"/>
  <c r="C213" i="10" l="1"/>
  <c r="D213" i="10" s="1"/>
  <c r="B215" i="10"/>
  <c r="C214" i="10" l="1"/>
  <c r="D214" i="10" s="1"/>
  <c r="B216" i="10"/>
  <c r="C215" i="10" l="1"/>
  <c r="D215" i="10" s="1"/>
  <c r="B217" i="10"/>
  <c r="C216" i="10" l="1"/>
  <c r="D216" i="10" s="1"/>
  <c r="B218" i="10"/>
  <c r="C217" i="10" l="1"/>
  <c r="D217" i="10" s="1"/>
  <c r="B219" i="10"/>
  <c r="C218" i="10" l="1"/>
  <c r="D218" i="10" s="1"/>
  <c r="B220" i="10"/>
  <c r="C219" i="10" l="1"/>
  <c r="D219" i="10" s="1"/>
  <c r="B221" i="10"/>
  <c r="C220" i="10" l="1"/>
  <c r="D220" i="10" s="1"/>
  <c r="B222" i="10"/>
  <c r="C221" i="10" l="1"/>
  <c r="D221" i="10" s="1"/>
  <c r="B223" i="10"/>
  <c r="C222" i="10" l="1"/>
  <c r="D222" i="10" s="1"/>
  <c r="B224" i="10"/>
  <c r="C223" i="10" l="1"/>
  <c r="D223" i="10" s="1"/>
  <c r="B225" i="10"/>
  <c r="C224" i="10" l="1"/>
  <c r="D224" i="10" s="1"/>
  <c r="B226" i="10"/>
  <c r="C225" i="10" l="1"/>
  <c r="D225" i="10" s="1"/>
  <c r="B227" i="10"/>
  <c r="C226" i="10" l="1"/>
  <c r="D226" i="10" s="1"/>
  <c r="B228" i="10"/>
  <c r="C227" i="10" l="1"/>
  <c r="D227" i="10" s="1"/>
  <c r="B229" i="10"/>
  <c r="C228" i="10" l="1"/>
  <c r="D228" i="10" s="1"/>
  <c r="B230" i="10"/>
  <c r="C229" i="10" l="1"/>
  <c r="D229" i="10" s="1"/>
  <c r="B231" i="10"/>
  <c r="C230" i="10" l="1"/>
  <c r="D230" i="10" s="1"/>
  <c r="B232" i="10"/>
  <c r="C231" i="10" l="1"/>
  <c r="D231" i="10" s="1"/>
  <c r="B233" i="10"/>
  <c r="C232" i="10" l="1"/>
  <c r="D232" i="10" s="1"/>
  <c r="B234" i="10"/>
  <c r="C233" i="10" l="1"/>
  <c r="D233" i="10" s="1"/>
  <c r="B235" i="10"/>
  <c r="C234" i="10" l="1"/>
  <c r="D234" i="10" s="1"/>
  <c r="B236" i="10"/>
  <c r="C235" i="10" l="1"/>
  <c r="D235" i="10" s="1"/>
  <c r="B237" i="10"/>
  <c r="C236" i="10" l="1"/>
  <c r="D236" i="10" s="1"/>
  <c r="B238" i="10"/>
  <c r="C237" i="10" l="1"/>
  <c r="D237" i="10" s="1"/>
  <c r="B239" i="10"/>
  <c r="C238" i="10" l="1"/>
  <c r="D238" i="10" s="1"/>
  <c r="B240" i="10"/>
  <c r="C239" i="10" l="1"/>
  <c r="D239" i="10" s="1"/>
  <c r="B241" i="10"/>
  <c r="C240" i="10" l="1"/>
  <c r="D240" i="10" s="1"/>
  <c r="B242" i="10"/>
  <c r="C241" i="10" l="1"/>
  <c r="D241" i="10" s="1"/>
  <c r="B243" i="10"/>
  <c r="C242" i="10" l="1"/>
  <c r="D242" i="10" s="1"/>
  <c r="B244" i="10"/>
  <c r="C243" i="10" l="1"/>
  <c r="D243" i="10" s="1"/>
  <c r="B245" i="10"/>
  <c r="C244" i="10" l="1"/>
  <c r="D244" i="10" s="1"/>
  <c r="B246" i="10"/>
  <c r="C245" i="10" l="1"/>
  <c r="D245" i="10" s="1"/>
  <c r="B247" i="10"/>
  <c r="C246" i="10" l="1"/>
  <c r="D246" i="10" s="1"/>
  <c r="B248" i="10"/>
  <c r="C247" i="10" l="1"/>
  <c r="D247" i="10" s="1"/>
  <c r="B249" i="10"/>
  <c r="C248" i="10" l="1"/>
  <c r="D248" i="10" s="1"/>
  <c r="B250" i="10"/>
  <c r="C249" i="10" l="1"/>
  <c r="D249" i="10" s="1"/>
  <c r="B251" i="10"/>
  <c r="C250" i="10" l="1"/>
  <c r="D250" i="10" s="1"/>
  <c r="B252" i="10"/>
  <c r="C251" i="10" l="1"/>
  <c r="D251" i="10" s="1"/>
  <c r="B253" i="10"/>
  <c r="C252" i="10" l="1"/>
  <c r="D252" i="10" s="1"/>
  <c r="B254" i="10"/>
  <c r="C253" i="10" l="1"/>
  <c r="D253" i="10" s="1"/>
  <c r="B255" i="10"/>
  <c r="C254" i="10" l="1"/>
  <c r="D254" i="10" s="1"/>
  <c r="B256" i="10"/>
  <c r="C255" i="10" l="1"/>
  <c r="D255" i="10" s="1"/>
  <c r="B257" i="10"/>
  <c r="C256" i="10" l="1"/>
  <c r="D256" i="10" s="1"/>
  <c r="B258" i="10"/>
  <c r="C257" i="10" l="1"/>
  <c r="D257" i="10" s="1"/>
  <c r="B259" i="10"/>
  <c r="C258" i="10" l="1"/>
  <c r="D258" i="10" s="1"/>
  <c r="B260" i="10"/>
  <c r="C259" i="10" l="1"/>
  <c r="D259" i="10" s="1"/>
  <c r="B261" i="10"/>
  <c r="C260" i="10" l="1"/>
  <c r="D260" i="10" s="1"/>
  <c r="B262" i="10"/>
  <c r="C261" i="10" l="1"/>
  <c r="D261" i="10" s="1"/>
  <c r="B263" i="10"/>
  <c r="C262" i="10" l="1"/>
  <c r="D262" i="10" s="1"/>
  <c r="B264" i="10"/>
  <c r="C263" i="10" l="1"/>
  <c r="D263" i="10" s="1"/>
  <c r="B265" i="10"/>
  <c r="C264" i="10" l="1"/>
  <c r="D264" i="10" s="1"/>
  <c r="B266" i="10"/>
  <c r="C265" i="10" l="1"/>
  <c r="D265" i="10" s="1"/>
  <c r="B267" i="10"/>
  <c r="C266" i="10" l="1"/>
  <c r="D266" i="10" s="1"/>
  <c r="B268" i="10"/>
  <c r="C267" i="10" l="1"/>
  <c r="D267" i="10" s="1"/>
  <c r="B269" i="10"/>
  <c r="C268" i="10" l="1"/>
  <c r="D268" i="10" s="1"/>
  <c r="B270" i="10"/>
  <c r="C269" i="10" l="1"/>
  <c r="D269" i="10" s="1"/>
  <c r="B271" i="10"/>
  <c r="C270" i="10" l="1"/>
  <c r="D270" i="10" s="1"/>
  <c r="B272" i="10"/>
  <c r="C271" i="10" l="1"/>
  <c r="D271" i="10" s="1"/>
  <c r="B273" i="10"/>
  <c r="C272" i="10" l="1"/>
  <c r="D272" i="10" s="1"/>
  <c r="B274" i="10"/>
  <c r="C273" i="10" l="1"/>
  <c r="D273" i="10" s="1"/>
  <c r="B275" i="10"/>
  <c r="C274" i="10" l="1"/>
  <c r="D274" i="10" s="1"/>
  <c r="B276" i="10"/>
  <c r="C275" i="10" l="1"/>
  <c r="D275" i="10" s="1"/>
  <c r="B277" i="10"/>
  <c r="C276" i="10" l="1"/>
  <c r="D276" i="10" s="1"/>
  <c r="B278" i="10"/>
  <c r="C277" i="10" l="1"/>
  <c r="D277" i="10" s="1"/>
  <c r="B279" i="10"/>
  <c r="C278" i="10" l="1"/>
  <c r="D278" i="10" s="1"/>
  <c r="B280" i="10"/>
  <c r="C279" i="10" l="1"/>
  <c r="D279" i="10" s="1"/>
  <c r="B281" i="10"/>
  <c r="C280" i="10" l="1"/>
  <c r="D280" i="10" s="1"/>
  <c r="B282" i="10"/>
  <c r="C281" i="10" l="1"/>
  <c r="D281" i="10" s="1"/>
  <c r="B283" i="10"/>
  <c r="C282" i="10" l="1"/>
  <c r="D282" i="10" s="1"/>
  <c r="B284" i="10"/>
  <c r="C283" i="10" l="1"/>
  <c r="D283" i="10" s="1"/>
  <c r="B285" i="10"/>
  <c r="C284" i="10" l="1"/>
  <c r="D284" i="10" s="1"/>
  <c r="B286" i="10"/>
  <c r="C285" i="10" l="1"/>
  <c r="D285" i="10" s="1"/>
  <c r="B287" i="10"/>
  <c r="C286" i="10" l="1"/>
  <c r="D286" i="10" s="1"/>
  <c r="B288" i="10"/>
  <c r="C287" i="10" l="1"/>
  <c r="D287" i="10" s="1"/>
  <c r="B289" i="10"/>
  <c r="C288" i="10" l="1"/>
  <c r="D288" i="10" s="1"/>
  <c r="B290" i="10"/>
  <c r="C289" i="10" l="1"/>
  <c r="D289" i="10" s="1"/>
  <c r="B291" i="10"/>
  <c r="C290" i="10" l="1"/>
  <c r="D290" i="10" s="1"/>
  <c r="B292" i="10"/>
  <c r="C291" i="10" l="1"/>
  <c r="D291" i="10" s="1"/>
  <c r="B293" i="10"/>
  <c r="C292" i="10" l="1"/>
  <c r="D292" i="10" s="1"/>
  <c r="B294" i="10"/>
  <c r="C293" i="10" l="1"/>
  <c r="D293" i="10" s="1"/>
  <c r="B295" i="10"/>
  <c r="C294" i="10" l="1"/>
  <c r="D294" i="10" s="1"/>
  <c r="B296" i="10"/>
  <c r="C295" i="10" l="1"/>
  <c r="D295" i="10" s="1"/>
  <c r="B297" i="10"/>
  <c r="C296" i="10" l="1"/>
  <c r="D296" i="10" s="1"/>
  <c r="B298" i="10"/>
  <c r="C297" i="10" l="1"/>
  <c r="D297" i="10" s="1"/>
  <c r="B299" i="10"/>
  <c r="C298" i="10" l="1"/>
  <c r="D298" i="10" s="1"/>
  <c r="B300" i="10"/>
  <c r="C299" i="10" l="1"/>
  <c r="D299" i="10" s="1"/>
  <c r="B301" i="10"/>
  <c r="C300" i="10" l="1"/>
  <c r="D300" i="10" s="1"/>
  <c r="B302" i="10"/>
  <c r="C301" i="10" l="1"/>
  <c r="D301" i="10" s="1"/>
  <c r="B303" i="10"/>
  <c r="C302" i="10" l="1"/>
  <c r="D302" i="10" s="1"/>
  <c r="B304" i="10"/>
  <c r="C303" i="10" l="1"/>
  <c r="D303" i="10" s="1"/>
  <c r="B305" i="10"/>
  <c r="C304" i="10" l="1"/>
  <c r="D304" i="10" s="1"/>
  <c r="B306" i="10"/>
  <c r="C305" i="10" l="1"/>
  <c r="D305" i="10" s="1"/>
  <c r="B307" i="10"/>
  <c r="C306" i="10" l="1"/>
  <c r="D306" i="10" s="1"/>
  <c r="B308" i="10"/>
  <c r="C307" i="10" l="1"/>
  <c r="D307" i="10" s="1"/>
  <c r="B309" i="10"/>
  <c r="C308" i="10" l="1"/>
  <c r="D308" i="10" s="1"/>
  <c r="B310" i="10"/>
  <c r="C309" i="10" l="1"/>
  <c r="D309" i="10" s="1"/>
  <c r="B311" i="10"/>
  <c r="C310" i="10" l="1"/>
  <c r="D310" i="10" s="1"/>
  <c r="B312" i="10"/>
  <c r="C311" i="10" l="1"/>
  <c r="D311" i="10" s="1"/>
  <c r="B313" i="10"/>
  <c r="C312" i="10" l="1"/>
  <c r="D312" i="10" s="1"/>
  <c r="B314" i="10"/>
  <c r="C313" i="10" l="1"/>
  <c r="D313" i="10" s="1"/>
  <c r="B315" i="10"/>
  <c r="C314" i="10" l="1"/>
  <c r="D314" i="10" s="1"/>
  <c r="B316" i="10"/>
  <c r="C315" i="10" l="1"/>
  <c r="D315" i="10" s="1"/>
  <c r="B317" i="10"/>
  <c r="C316" i="10" l="1"/>
  <c r="D316" i="10" s="1"/>
  <c r="B318" i="10"/>
  <c r="C317" i="10" l="1"/>
  <c r="D317" i="10" s="1"/>
  <c r="B319" i="10"/>
  <c r="C318" i="10" l="1"/>
  <c r="D318" i="10" s="1"/>
  <c r="B320" i="10"/>
  <c r="C319" i="10" l="1"/>
  <c r="D319" i="10" s="1"/>
  <c r="B321" i="10"/>
  <c r="C320" i="10" l="1"/>
  <c r="D320" i="10" s="1"/>
  <c r="B322" i="10"/>
  <c r="C321" i="10" l="1"/>
  <c r="D321" i="10" s="1"/>
  <c r="B323" i="10"/>
  <c r="C322" i="10" l="1"/>
  <c r="D322" i="10" s="1"/>
  <c r="B324" i="10"/>
  <c r="C323" i="10" l="1"/>
  <c r="D323" i="10" s="1"/>
  <c r="B325" i="10"/>
  <c r="C324" i="10" l="1"/>
  <c r="D324" i="10" s="1"/>
  <c r="B326" i="10"/>
  <c r="C325" i="10" l="1"/>
  <c r="D325" i="10" s="1"/>
  <c r="B327" i="10"/>
  <c r="C326" i="10" l="1"/>
  <c r="D326" i="10" s="1"/>
  <c r="B328" i="10"/>
  <c r="C327" i="10" l="1"/>
  <c r="D327" i="10" s="1"/>
  <c r="B329" i="10"/>
  <c r="C328" i="10" l="1"/>
  <c r="D328" i="10" s="1"/>
  <c r="B330" i="10"/>
  <c r="C329" i="10" l="1"/>
  <c r="D329" i="10" s="1"/>
  <c r="B331" i="10"/>
  <c r="C330" i="10" l="1"/>
  <c r="D330" i="10" s="1"/>
  <c r="B332" i="10"/>
  <c r="C331" i="10" l="1"/>
  <c r="D331" i="10" s="1"/>
  <c r="B333" i="10"/>
  <c r="C332" i="10" l="1"/>
  <c r="D332" i="10" s="1"/>
  <c r="B334" i="10"/>
  <c r="C333" i="10" l="1"/>
  <c r="D333" i="10" s="1"/>
  <c r="B335" i="10"/>
  <c r="C334" i="10" l="1"/>
  <c r="D334" i="10" s="1"/>
  <c r="B336" i="10"/>
  <c r="C335" i="10" l="1"/>
  <c r="D335" i="10" s="1"/>
  <c r="B337" i="10"/>
  <c r="C336" i="10" l="1"/>
  <c r="D336" i="10" s="1"/>
  <c r="B338" i="10"/>
  <c r="C337" i="10" l="1"/>
  <c r="D337" i="10" s="1"/>
  <c r="B339" i="10"/>
  <c r="C338" i="10" l="1"/>
  <c r="D338" i="10" s="1"/>
  <c r="B340" i="10"/>
  <c r="C339" i="10" l="1"/>
  <c r="D339" i="10" s="1"/>
  <c r="B341" i="10"/>
  <c r="C340" i="10" l="1"/>
  <c r="D340" i="10" s="1"/>
  <c r="B342" i="10"/>
  <c r="C341" i="10" l="1"/>
  <c r="D341" i="10" s="1"/>
  <c r="B343" i="10"/>
  <c r="C342" i="10" l="1"/>
  <c r="D342" i="10" s="1"/>
  <c r="B344" i="10"/>
  <c r="C343" i="10" l="1"/>
  <c r="D343" i="10" s="1"/>
  <c r="B345" i="10"/>
  <c r="C344" i="10" l="1"/>
  <c r="D344" i="10" s="1"/>
  <c r="B346" i="10"/>
  <c r="C345" i="10" l="1"/>
  <c r="D345" i="10" s="1"/>
  <c r="B347" i="10"/>
  <c r="C346" i="10" l="1"/>
  <c r="D346" i="10" s="1"/>
  <c r="B348" i="10"/>
  <c r="C347" i="10" l="1"/>
  <c r="D347" i="10" s="1"/>
  <c r="B349" i="10"/>
  <c r="C348" i="10" l="1"/>
  <c r="D348" i="10" s="1"/>
  <c r="B350" i="10"/>
  <c r="C349" i="10" l="1"/>
  <c r="D349" i="10" s="1"/>
  <c r="B351" i="10"/>
  <c r="C350" i="10" l="1"/>
  <c r="D350" i="10" s="1"/>
  <c r="B352" i="10"/>
  <c r="C351" i="10" l="1"/>
  <c r="D351" i="10" s="1"/>
  <c r="B353" i="10"/>
  <c r="C352" i="10" l="1"/>
  <c r="D352" i="10" s="1"/>
  <c r="B354" i="10"/>
  <c r="C353" i="10" l="1"/>
  <c r="D353" i="10" s="1"/>
  <c r="B355" i="10"/>
  <c r="C354" i="10" l="1"/>
  <c r="D354" i="10" s="1"/>
  <c r="B356" i="10"/>
  <c r="C355" i="10" l="1"/>
  <c r="D355" i="10" s="1"/>
  <c r="B357" i="10"/>
  <c r="C356" i="10" l="1"/>
  <c r="D356" i="10" s="1"/>
  <c r="B358" i="10"/>
  <c r="C357" i="10" l="1"/>
  <c r="D357" i="10" s="1"/>
  <c r="B359" i="10"/>
  <c r="C358" i="10" l="1"/>
  <c r="D358" i="10" s="1"/>
  <c r="B360" i="10"/>
  <c r="C359" i="10" l="1"/>
  <c r="D359" i="10" s="1"/>
  <c r="B361" i="10"/>
  <c r="C360" i="10" l="1"/>
  <c r="D360" i="10" s="1"/>
  <c r="B362" i="10"/>
  <c r="C361" i="10" l="1"/>
  <c r="D361" i="10" s="1"/>
  <c r="B363" i="10"/>
  <c r="C362" i="10" l="1"/>
  <c r="D362" i="10" s="1"/>
  <c r="B364" i="10"/>
  <c r="C363" i="10" l="1"/>
  <c r="D363" i="10" s="1"/>
  <c r="B365" i="10"/>
  <c r="C364" i="10" l="1"/>
  <c r="D364" i="10" s="1"/>
  <c r="B366" i="10"/>
  <c r="C365" i="10" l="1"/>
  <c r="D365" i="10" s="1"/>
  <c r="B367" i="10"/>
  <c r="C366" i="10" l="1"/>
  <c r="D366" i="10" s="1"/>
  <c r="B368" i="10"/>
  <c r="C367" i="10" l="1"/>
  <c r="D367" i="10" s="1"/>
  <c r="B369" i="10"/>
  <c r="C368" i="10" l="1"/>
  <c r="D368" i="10" s="1"/>
  <c r="B370" i="10"/>
  <c r="C369" i="10" l="1"/>
  <c r="D369" i="10" s="1"/>
  <c r="B371" i="10"/>
  <c r="C370" i="10" l="1"/>
  <c r="D370" i="10" s="1"/>
  <c r="B372" i="10"/>
  <c r="C371" i="10" l="1"/>
  <c r="D371" i="10" s="1"/>
  <c r="B373" i="10"/>
  <c r="C372" i="10" l="1"/>
  <c r="D372" i="10" s="1"/>
  <c r="B374" i="10"/>
  <c r="C373" i="10" l="1"/>
  <c r="D373" i="10" s="1"/>
  <c r="B375" i="10"/>
  <c r="C374" i="10" l="1"/>
  <c r="D374" i="10" s="1"/>
  <c r="B376" i="10"/>
  <c r="C375" i="10" l="1"/>
  <c r="D375" i="10" s="1"/>
  <c r="B377" i="10"/>
  <c r="C376" i="10" l="1"/>
  <c r="D376" i="10" s="1"/>
  <c r="B378" i="10"/>
  <c r="C377" i="10" l="1"/>
  <c r="D377" i="10" s="1"/>
  <c r="B379" i="10"/>
  <c r="C378" i="10" l="1"/>
  <c r="D378" i="10" s="1"/>
  <c r="B380" i="10"/>
  <c r="C379" i="10" l="1"/>
  <c r="D379" i="10" s="1"/>
  <c r="B381" i="10"/>
  <c r="C380" i="10" l="1"/>
  <c r="D380" i="10" s="1"/>
  <c r="C381" i="10" l="1"/>
  <c r="D381" i="10" s="1"/>
  <c r="G21" i="4" l="1"/>
  <c r="G37" i="4"/>
  <c r="K30" i="4" l="1"/>
  <c r="K40" i="4" l="1"/>
  <c r="K41" i="4" l="1"/>
  <c r="K56" i="4" l="1"/>
  <c r="K59" i="4" l="1"/>
  <c r="K61" i="4" l="1"/>
  <c r="K64" i="4" l="1"/>
  <c r="K67" i="4" l="1"/>
  <c r="G31" i="4" l="1"/>
  <c r="G28" i="4" l="1"/>
  <c r="G13" i="4" l="1"/>
  <c r="G16" i="4"/>
  <c r="G22" i="4"/>
  <c r="G25" i="4"/>
  <c r="G27" i="4"/>
  <c r="G29" i="4"/>
  <c r="G33" i="4"/>
  <c r="G39" i="4"/>
  <c r="G43" i="4"/>
  <c r="G44" i="4"/>
  <c r="G45" i="4"/>
  <c r="G47" i="4"/>
  <c r="G50" i="4"/>
  <c r="G51" i="4"/>
  <c r="G53" i="4"/>
  <c r="G54" i="4"/>
  <c r="G55" i="4"/>
  <c r="G58" i="4"/>
  <c r="G63" i="4"/>
  <c r="G65" i="4"/>
  <c r="G68" i="4"/>
  <c r="G70" i="4"/>
  <c r="K72" i="4"/>
  <c r="K52" i="4"/>
  <c r="K38" i="4"/>
  <c r="K3" i="4" l="1"/>
  <c r="E20" i="6" l="1"/>
  <c r="G4" i="4" l="1"/>
  <c r="E21" i="6" l="1"/>
  <c r="E22" i="6" s="1"/>
  <c r="E23" i="6" s="1"/>
  <c r="E24" i="6" s="1"/>
  <c r="E25" i="6" s="1"/>
  <c r="E26" i="6" s="1"/>
  <c r="E27" i="6" s="1"/>
  <c r="E28" i="6" s="1"/>
  <c r="E29" i="6" s="1"/>
  <c r="E30" i="6" s="1"/>
  <c r="E31" i="6" s="1"/>
  <c r="E32" i="6" s="1"/>
  <c r="E33" i="6" s="1"/>
  <c r="E34" i="6" s="1"/>
  <c r="E35" i="6" s="1"/>
  <c r="E36" i="6" s="1"/>
  <c r="E37" i="6" s="1"/>
  <c r="E38" i="6" s="1"/>
  <c r="E39" i="6" s="1"/>
  <c r="E40" i="6" s="1"/>
  <c r="E41" i="6" s="1"/>
  <c r="E42" i="6" s="1"/>
  <c r="E43" i="6" s="1"/>
  <c r="E44" i="6" s="1"/>
  <c r="E45" i="6" s="1"/>
  <c r="E46" i="6" s="1"/>
  <c r="E47" i="6" s="1"/>
  <c r="E48" i="6" s="1"/>
  <c r="E49" i="6" s="1"/>
  <c r="E50" i="6" s="1"/>
  <c r="E51" i="6" s="1"/>
  <c r="E52" i="6" s="1"/>
  <c r="E53" i="6" s="1"/>
  <c r="E54" i="6" s="1"/>
  <c r="E55" i="6" s="1"/>
  <c r="E56" i="6" s="1"/>
  <c r="E57" i="6" s="1"/>
  <c r="E58" i="6" s="1"/>
  <c r="E59" i="6" s="1"/>
  <c r="E60" i="6" s="1"/>
  <c r="E61" i="6" s="1"/>
  <c r="E62" i="6" s="1"/>
  <c r="E63" i="6" s="1"/>
  <c r="E64" i="6" s="1"/>
  <c r="E65" i="6" s="1"/>
  <c r="E66" i="6" s="1"/>
  <c r="E67" i="6" s="1"/>
  <c r="E68" i="6" s="1"/>
  <c r="E69" i="6" s="1"/>
  <c r="E70" i="6" s="1"/>
  <c r="E71" i="6" s="1"/>
  <c r="E72" i="6" s="1"/>
  <c r="E73" i="6" s="1"/>
  <c r="E74" i="6" s="1"/>
  <c r="E75" i="6" s="1"/>
  <c r="E76" i="6" s="1"/>
  <c r="E77" i="6" s="1"/>
  <c r="E78" i="6" s="1"/>
  <c r="E79" i="6" s="1"/>
  <c r="E80" i="6" s="1"/>
  <c r="E81" i="6" s="1"/>
  <c r="E82" i="6" s="1"/>
  <c r="E83" i="6" s="1"/>
  <c r="E84" i="6" s="1"/>
  <c r="E85" i="6" s="1"/>
  <c r="E86" i="6" s="1"/>
  <c r="E87" i="6" s="1"/>
  <c r="E88" i="6" s="1"/>
  <c r="E89" i="6" s="1"/>
  <c r="E90" i="6" s="1"/>
  <c r="E91" i="6" s="1"/>
  <c r="E92" i="6" s="1"/>
  <c r="E93" i="6" s="1"/>
  <c r="E94" i="6" s="1"/>
  <c r="E95" i="6" s="1"/>
  <c r="E96" i="6" s="1"/>
  <c r="E97" i="6" s="1"/>
  <c r="E98" i="6" s="1"/>
  <c r="E99" i="6" s="1"/>
  <c r="E100" i="6" s="1"/>
  <c r="E101" i="6" s="1"/>
  <c r="E102" i="6" s="1"/>
  <c r="E103" i="6" s="1"/>
  <c r="E104" i="6" s="1"/>
  <c r="E105" i="6" s="1"/>
  <c r="E106" i="6" s="1"/>
  <c r="E107" i="6" s="1"/>
  <c r="E108" i="6" s="1"/>
  <c r="E109" i="6" s="1"/>
  <c r="E110" i="6" s="1"/>
  <c r="E111" i="6" s="1"/>
  <c r="E112" i="6" s="1"/>
  <c r="E113" i="6" s="1"/>
  <c r="E114" i="6" s="1"/>
  <c r="E115" i="6" s="1"/>
  <c r="E116" i="6" s="1"/>
  <c r="E117" i="6" s="1"/>
  <c r="E118" i="6" s="1"/>
  <c r="E119" i="6" s="1"/>
  <c r="E120" i="6" s="1"/>
  <c r="E121" i="6" s="1"/>
  <c r="E122" i="6" s="1"/>
  <c r="E123" i="6" s="1"/>
  <c r="E124" i="6" s="1"/>
  <c r="E125" i="6" s="1"/>
  <c r="E126" i="6" s="1"/>
  <c r="E127" i="6" s="1"/>
  <c r="E128" i="6" s="1"/>
  <c r="E129" i="6" s="1"/>
  <c r="E130" i="6" s="1"/>
  <c r="E131" i="6" s="1"/>
  <c r="E132" i="6" s="1"/>
  <c r="E133" i="6" s="1"/>
  <c r="E134" i="6" s="1"/>
  <c r="E135" i="6" s="1"/>
  <c r="E136" i="6" s="1"/>
  <c r="E137" i="6" s="1"/>
  <c r="E138" i="6" s="1"/>
  <c r="E139" i="6" s="1"/>
  <c r="E140" i="6" s="1"/>
  <c r="E141" i="6" s="1"/>
  <c r="E142" i="6" s="1"/>
  <c r="E143" i="6" s="1"/>
  <c r="E144" i="6" s="1"/>
  <c r="E145" i="6" s="1"/>
  <c r="E146" i="6" s="1"/>
  <c r="E147" i="6" s="1"/>
  <c r="E148" i="6" s="1"/>
  <c r="E149" i="6" s="1"/>
  <c r="E150" i="6" s="1"/>
  <c r="E151" i="6" s="1"/>
  <c r="E152" i="6" s="1"/>
  <c r="E153" i="6" s="1"/>
  <c r="E154" i="6" s="1"/>
  <c r="E155" i="6" s="1"/>
  <c r="E156" i="6" s="1"/>
  <c r="E157" i="6" s="1"/>
  <c r="E158" i="6" s="1"/>
  <c r="E159" i="6" s="1"/>
  <c r="E160" i="6" s="1"/>
  <c r="E161" i="6" s="1"/>
  <c r="E162" i="6" s="1"/>
  <c r="E163" i="6" s="1"/>
  <c r="E164" i="6" s="1"/>
  <c r="E165" i="6" s="1"/>
  <c r="E166" i="6" s="1"/>
  <c r="E167" i="6" s="1"/>
  <c r="E168" i="6" s="1"/>
  <c r="E169" i="6" s="1"/>
  <c r="E170" i="6" s="1"/>
  <c r="E171" i="6" s="1"/>
  <c r="E172" i="6" s="1"/>
  <c r="E173" i="6" s="1"/>
  <c r="E174" i="6" s="1"/>
  <c r="E175" i="6" s="1"/>
  <c r="E176" i="6" s="1"/>
  <c r="E177" i="6" s="1"/>
  <c r="E178" i="6" s="1"/>
  <c r="E179" i="6" s="1"/>
  <c r="E180" i="6" s="1"/>
  <c r="E181" i="6" s="1"/>
  <c r="E182" i="6" s="1"/>
  <c r="E183" i="6" s="1"/>
  <c r="E184" i="6" s="1"/>
  <c r="E185" i="6" s="1"/>
  <c r="E186" i="6" s="1"/>
  <c r="E187" i="6" s="1"/>
  <c r="E188" i="6" s="1"/>
  <c r="E189" i="6" s="1"/>
  <c r="E190" i="6" s="1"/>
  <c r="E191" i="6" s="1"/>
  <c r="E192" i="6" s="1"/>
  <c r="E193" i="6" s="1"/>
  <c r="E194" i="6" s="1"/>
  <c r="E195" i="6" s="1"/>
  <c r="E196" i="6" s="1"/>
  <c r="E197" i="6" s="1"/>
  <c r="E198" i="6" s="1"/>
  <c r="E199" i="6" s="1"/>
  <c r="E200" i="6" s="1"/>
  <c r="E201" i="6" s="1"/>
  <c r="E202" i="6" s="1"/>
  <c r="E203" i="6" s="1"/>
  <c r="E204" i="6" s="1"/>
  <c r="E205" i="6" s="1"/>
  <c r="E206" i="6" s="1"/>
  <c r="E207" i="6" s="1"/>
  <c r="E208" i="6" s="1"/>
  <c r="E209" i="6" s="1"/>
  <c r="E210" i="6" s="1"/>
  <c r="E211" i="6" s="1"/>
  <c r="E212" i="6" s="1"/>
  <c r="E213" i="6" s="1"/>
  <c r="E214" i="6" s="1"/>
  <c r="E215" i="6" s="1"/>
  <c r="E216" i="6" s="1"/>
  <c r="E217" i="6" s="1"/>
  <c r="E218" i="6" s="1"/>
  <c r="E219" i="6" s="1"/>
  <c r="E220" i="6" s="1"/>
  <c r="E221" i="6" s="1"/>
  <c r="E222" i="6" s="1"/>
  <c r="E223" i="6" s="1"/>
  <c r="E224" i="6" s="1"/>
  <c r="E225" i="6" s="1"/>
  <c r="E226" i="6" s="1"/>
  <c r="E227" i="6" s="1"/>
  <c r="E228" i="6" s="1"/>
  <c r="E229" i="6" s="1"/>
  <c r="E230" i="6" s="1"/>
  <c r="E231" i="6" s="1"/>
  <c r="E232" i="6" s="1"/>
  <c r="E233" i="6" s="1"/>
  <c r="E234" i="6" s="1"/>
  <c r="E235" i="6" s="1"/>
  <c r="E236" i="6" s="1"/>
  <c r="E237" i="6" s="1"/>
  <c r="E238" i="6" s="1"/>
  <c r="E239" i="6" s="1"/>
  <c r="E240" i="6" s="1"/>
  <c r="E241" i="6" s="1"/>
  <c r="E242" i="6" s="1"/>
  <c r="E243" i="6" s="1"/>
  <c r="E244" i="6" s="1"/>
  <c r="E245" i="6" s="1"/>
  <c r="E246" i="6" s="1"/>
  <c r="E247" i="6" s="1"/>
  <c r="E248" i="6" s="1"/>
  <c r="E249" i="6" s="1"/>
  <c r="E250" i="6" s="1"/>
  <c r="E251" i="6" s="1"/>
  <c r="E252" i="6" s="1"/>
  <c r="E253" i="6" s="1"/>
  <c r="E254" i="6" s="1"/>
  <c r="E255" i="6" s="1"/>
  <c r="E256" i="6" s="1"/>
  <c r="E257" i="6" s="1"/>
  <c r="E258" i="6" s="1"/>
  <c r="E259" i="6" s="1"/>
  <c r="E260" i="6" s="1"/>
  <c r="E261" i="6" s="1"/>
  <c r="E262" i="6" s="1"/>
  <c r="E263" i="6" s="1"/>
  <c r="E264" i="6" s="1"/>
  <c r="E265" i="6" s="1"/>
  <c r="E266" i="6" s="1"/>
  <c r="E267" i="6" s="1"/>
  <c r="E268" i="6" s="1"/>
  <c r="E269" i="6" s="1"/>
  <c r="E270" i="6" s="1"/>
  <c r="E271" i="6" s="1"/>
  <c r="E272" i="6" s="1"/>
  <c r="E273" i="6" s="1"/>
  <c r="E274" i="6" s="1"/>
  <c r="E275" i="6" s="1"/>
  <c r="E276" i="6" s="1"/>
  <c r="E277" i="6" s="1"/>
  <c r="E278" i="6" s="1"/>
  <c r="E279" i="6" s="1"/>
  <c r="E280" i="6" s="1"/>
  <c r="E281" i="6" s="1"/>
  <c r="E282" i="6" s="1"/>
  <c r="E283" i="6" s="1"/>
  <c r="E284" i="6" s="1"/>
  <c r="E285" i="6" s="1"/>
  <c r="E286" i="6" s="1"/>
  <c r="E287" i="6" s="1"/>
  <c r="E288" i="6" s="1"/>
  <c r="E289" i="6" s="1"/>
  <c r="E290" i="6" s="1"/>
  <c r="E291" i="6" s="1"/>
  <c r="E292" i="6" s="1"/>
  <c r="E293" i="6" s="1"/>
  <c r="E294" i="6" s="1"/>
  <c r="E295" i="6" s="1"/>
  <c r="E296" i="6" s="1"/>
  <c r="E297" i="6" s="1"/>
  <c r="E298" i="6" s="1"/>
  <c r="E299" i="6" s="1"/>
  <c r="E300" i="6" s="1"/>
  <c r="E301" i="6" s="1"/>
  <c r="E302" i="6" s="1"/>
  <c r="E303" i="6" s="1"/>
  <c r="E304" i="6" s="1"/>
  <c r="E305" i="6" s="1"/>
  <c r="E306" i="6" s="1"/>
  <c r="E307" i="6" s="1"/>
  <c r="E308" i="6" s="1"/>
  <c r="E309" i="6" s="1"/>
  <c r="E310" i="6" s="1"/>
  <c r="E311" i="6" s="1"/>
  <c r="E312" i="6" s="1"/>
  <c r="E313" i="6" s="1"/>
  <c r="E314" i="6" s="1"/>
  <c r="E315" i="6" s="1"/>
  <c r="E316" i="6" s="1"/>
  <c r="E317" i="6" s="1"/>
  <c r="E318" i="6" s="1"/>
  <c r="E319" i="6" s="1"/>
  <c r="E320" i="6" s="1"/>
  <c r="E321" i="6" s="1"/>
  <c r="E322" i="6" s="1"/>
  <c r="E323" i="6" s="1"/>
  <c r="E324" i="6" s="1"/>
  <c r="E325" i="6" s="1"/>
  <c r="E326" i="6" s="1"/>
  <c r="E327" i="6" s="1"/>
  <c r="E328" i="6" s="1"/>
  <c r="E329" i="6" s="1"/>
  <c r="E330" i="6" s="1"/>
  <c r="E331" i="6" s="1"/>
  <c r="E332" i="6" s="1"/>
  <c r="E333" i="6" s="1"/>
  <c r="E334" i="6" s="1"/>
  <c r="E335" i="6" s="1"/>
  <c r="E336" i="6" s="1"/>
  <c r="E337" i="6" s="1"/>
  <c r="E338" i="6" s="1"/>
  <c r="E339" i="6" s="1"/>
  <c r="E340" i="6" s="1"/>
  <c r="E341" i="6" s="1"/>
  <c r="E342" i="6" s="1"/>
  <c r="E343" i="6" s="1"/>
  <c r="E344" i="6" s="1"/>
  <c r="E345" i="6" s="1"/>
  <c r="E346" i="6" s="1"/>
  <c r="E347" i="6" s="1"/>
  <c r="E348" i="6" s="1"/>
  <c r="E349" i="6" s="1"/>
  <c r="E350" i="6" s="1"/>
  <c r="E351" i="6" s="1"/>
  <c r="E352" i="6" s="1"/>
  <c r="E353" i="6" s="1"/>
  <c r="E354" i="6" s="1"/>
  <c r="E355" i="6" s="1"/>
  <c r="E356" i="6" s="1"/>
  <c r="E357" i="6" s="1"/>
  <c r="E358" i="6" s="1"/>
  <c r="E359" i="6" s="1"/>
  <c r="E360" i="6" s="1"/>
  <c r="E361" i="6" s="1"/>
  <c r="E362" i="6" s="1"/>
  <c r="E363" i="6" s="1"/>
  <c r="E364" i="6" s="1"/>
  <c r="E365" i="6" s="1"/>
  <c r="E366" i="6" s="1"/>
  <c r="E367" i="6" s="1"/>
  <c r="E368" i="6" s="1"/>
  <c r="E369" i="6" s="1"/>
  <c r="E370" i="6" s="1"/>
  <c r="E371" i="6" s="1"/>
  <c r="E372" i="6" s="1"/>
  <c r="E373" i="6" s="1"/>
  <c r="E374" i="6" s="1"/>
  <c r="E375" i="6" s="1"/>
  <c r="E376" i="6" s="1"/>
  <c r="E377" i="6" s="1"/>
  <c r="E378" i="6" s="1"/>
  <c r="E379" i="6" s="1"/>
  <c r="E380" i="6" s="1"/>
  <c r="E381" i="6" s="1"/>
  <c r="E382" i="6" s="1"/>
  <c r="E383" i="6" s="1"/>
  <c r="E384" i="6" s="1"/>
  <c r="E385" i="6" s="1"/>
  <c r="E386" i="6" s="1"/>
  <c r="E387" i="6" s="1"/>
  <c r="E388" i="6" s="1"/>
  <c r="E389" i="6" s="1"/>
  <c r="E390" i="6" s="1"/>
  <c r="E391" i="6" s="1"/>
  <c r="E392" i="6" s="1"/>
  <c r="E393" i="6" s="1"/>
  <c r="E394" i="6" s="1"/>
  <c r="E395" i="6" s="1"/>
  <c r="E396" i="6" s="1"/>
  <c r="E397" i="6" s="1"/>
  <c r="D4" i="12" s="1"/>
  <c r="K17" i="4" l="1"/>
  <c r="K20" i="4" l="1"/>
  <c r="G12" i="4" l="1"/>
  <c r="K14" i="4" l="1"/>
  <c r="G18" i="4" l="1"/>
  <c r="G19" i="4" l="1"/>
  <c r="K23" i="4" l="1"/>
  <c r="E4" i="13" l="1"/>
  <c r="K26" i="4" l="1"/>
  <c r="E5" i="13" l="1"/>
  <c r="K28" i="4"/>
  <c r="E6" i="13" l="1"/>
  <c r="K29" i="4"/>
  <c r="G30" i="4" l="1"/>
  <c r="K31" i="4" l="1"/>
  <c r="K33" i="4" l="1"/>
  <c r="G34" i="4"/>
  <c r="K34" i="4" l="1"/>
  <c r="E7" i="13" l="1"/>
  <c r="K35" i="4"/>
  <c r="G38" i="4" l="1"/>
  <c r="K39" i="4" l="1"/>
  <c r="G40" i="4" l="1"/>
  <c r="G41" i="4" l="1"/>
  <c r="G42" i="4" l="1"/>
  <c r="K42" i="4" l="1"/>
  <c r="K44" i="4" l="1"/>
  <c r="K45" i="4" l="1"/>
  <c r="K47" i="4" l="1"/>
  <c r="G48" i="4" l="1"/>
  <c r="K48" i="4" l="1"/>
  <c r="K49" i="4" l="1"/>
  <c r="K50" i="4" l="1"/>
  <c r="K51" i="4"/>
  <c r="E8" i="13" l="1"/>
  <c r="K53" i="4" l="1"/>
  <c r="K54" i="4" l="1"/>
  <c r="K55" i="4" l="1"/>
  <c r="K58" i="4" l="1"/>
  <c r="K57" i="4"/>
  <c r="E9" i="13" l="1"/>
  <c r="G59" i="4" l="1"/>
  <c r="K60" i="4" l="1"/>
  <c r="K63" i="4" l="1"/>
  <c r="K62" i="4"/>
  <c r="E10" i="13" l="1"/>
  <c r="K65" i="4" l="1"/>
  <c r="K66" i="4"/>
  <c r="K69" i="4"/>
  <c r="E11" i="13" l="1"/>
  <c r="K68" i="4" l="1"/>
  <c r="G71" i="4"/>
  <c r="K71" i="4" l="1"/>
  <c r="K70" i="4"/>
  <c r="E12" i="13" l="1"/>
  <c r="G72" i="4" l="1"/>
  <c r="G73" i="4" l="1"/>
  <c r="K74" i="4" l="1"/>
  <c r="G76" i="4" l="1"/>
  <c r="G77" i="4" l="1"/>
  <c r="G78" i="4" l="1"/>
  <c r="G79" i="4" l="1"/>
  <c r="K80" i="4" l="1"/>
  <c r="G81" i="4" l="1"/>
  <c r="K82" i="4" l="1"/>
  <c r="G83" i="4" l="1"/>
  <c r="K83" i="4" l="1"/>
  <c r="E13" i="13"/>
  <c r="G84" i="4" l="1"/>
  <c r="E3" i="13" l="1"/>
  <c r="F3" i="13" s="1"/>
  <c r="G3" i="13" l="1"/>
  <c r="F4" i="13"/>
  <c r="G4" i="13" l="1"/>
  <c r="F5" i="13"/>
  <c r="G5" i="13" l="1"/>
  <c r="F6" i="13"/>
  <c r="F7" i="13" l="1"/>
  <c r="G6" i="13"/>
  <c r="F8" i="13" l="1"/>
  <c r="G7" i="13"/>
  <c r="G8" i="13" l="1"/>
  <c r="F9" i="13"/>
  <c r="G9" i="13" l="1"/>
  <c r="F10" i="13"/>
  <c r="G10" i="13" l="1"/>
  <c r="F11" i="13"/>
  <c r="G11" i="13" l="1"/>
  <c r="F12" i="13"/>
  <c r="G12" i="13" l="1"/>
  <c r="F13" i="13"/>
  <c r="G13" i="13" l="1"/>
  <c r="G85" i="4" l="1"/>
  <c r="G86" i="4" l="1"/>
  <c r="K86" i="4" l="1"/>
  <c r="G87" i="4" l="1"/>
  <c r="K87" i="4" l="1"/>
  <c r="E14" i="13"/>
  <c r="F14" i="13" s="1"/>
  <c r="G14" i="13" l="1"/>
  <c r="G89" i="4" l="1"/>
  <c r="K89" i="4"/>
  <c r="K91" i="4" l="1"/>
  <c r="G90" i="4"/>
  <c r="K90" i="4" l="1"/>
  <c r="G92" i="4" l="1"/>
  <c r="K92" i="4" l="1"/>
  <c r="G93" i="4" l="1"/>
  <c r="G94" i="4" l="1"/>
  <c r="K94" i="4" l="1"/>
  <c r="G95" i="4" l="1"/>
  <c r="G96" i="4" l="1"/>
  <c r="K97" i="4" l="1"/>
  <c r="K98" i="4" l="1"/>
  <c r="G99" i="4" l="1"/>
  <c r="E15" i="13"/>
  <c r="F15" i="13" s="1"/>
  <c r="G100" i="4" l="1"/>
  <c r="G15" i="13"/>
  <c r="K101" i="4" l="1"/>
  <c r="G102" i="4" l="1"/>
  <c r="K103" i="4" l="1"/>
  <c r="K104" i="4" l="1"/>
  <c r="K105" i="4" l="1"/>
  <c r="E17" i="13"/>
  <c r="K106" i="4" l="1"/>
  <c r="E18" i="13"/>
  <c r="K107" i="4" l="1"/>
  <c r="G108" i="4" l="1"/>
  <c r="E20" i="13"/>
  <c r="K109" i="4" l="1"/>
  <c r="G110" i="4" l="1"/>
  <c r="K111" i="4" l="1"/>
  <c r="G112" i="4" l="1"/>
  <c r="K113" i="4" l="1"/>
  <c r="K114" i="4" l="1"/>
  <c r="K115" i="4" l="1"/>
  <c r="E21" i="13"/>
  <c r="K116" i="4" l="1"/>
  <c r="K117" i="4" l="1"/>
  <c r="K118" i="4" l="1"/>
  <c r="E16" i="13" l="1"/>
  <c r="F16" i="13" s="1"/>
  <c r="G16" i="13" l="1"/>
  <c r="F17" i="13"/>
  <c r="G17" i="13" l="1"/>
  <c r="F18" i="13"/>
  <c r="G18" i="13" s="1"/>
  <c r="E19" i="13" l="1"/>
  <c r="F19" i="13" s="1"/>
  <c r="G19" i="13" l="1"/>
  <c r="F20" i="13"/>
  <c r="G20" i="13" l="1"/>
  <c r="F21" i="13"/>
  <c r="G21" i="13" s="1"/>
  <c r="E22" i="13" l="1"/>
  <c r="F22" i="13" s="1"/>
  <c r="G22" i="13" s="1"/>
  <c r="E23" i="13" l="1"/>
  <c r="F23" i="13" s="1"/>
  <c r="G23" i="13" s="1"/>
  <c r="E24" i="13" l="1"/>
  <c r="F24" i="13" s="1"/>
  <c r="G24" i="13" l="1"/>
  <c r="G32" i="4" l="1"/>
  <c r="G35" i="4"/>
  <c r="G46" i="4"/>
  <c r="G49" i="4"/>
  <c r="G52" i="4"/>
  <c r="G56" i="4"/>
  <c r="G61" i="4"/>
  <c r="G64" i="4"/>
  <c r="G67" i="4"/>
  <c r="G69" i="4"/>
  <c r="G75" i="4"/>
  <c r="G88" i="4"/>
  <c r="G91" i="4"/>
  <c r="K85" i="4"/>
  <c r="K46" i="4"/>
  <c r="K43" i="4"/>
  <c r="K37" i="4"/>
  <c r="K36" i="4"/>
  <c r="G9" i="4"/>
  <c r="E25" i="13"/>
  <c r="F25" i="13" s="1"/>
  <c r="G25" i="13" s="1"/>
  <c r="K11" i="4"/>
  <c r="G10" i="4" l="1"/>
  <c r="G11" i="4"/>
  <c r="K10" i="4"/>
  <c r="K13" i="4" l="1"/>
  <c r="K12" i="4"/>
  <c r="G14" i="4" l="1"/>
  <c r="K15" i="4" l="1"/>
  <c r="K16" i="4" l="1"/>
  <c r="G17" i="4" l="1"/>
  <c r="K18" i="4" l="1"/>
  <c r="K19" i="4" l="1"/>
  <c r="G20" i="4" l="1"/>
  <c r="K21" i="4" l="1"/>
  <c r="K22" i="4" l="1"/>
  <c r="G23" i="4" l="1"/>
  <c r="K24" i="4" l="1"/>
  <c r="G26" i="4" l="1"/>
  <c r="K27" i="4" l="1"/>
  <c r="K25" i="4" l="1"/>
  <c r="K6" i="4" l="1"/>
  <c r="G7" i="4" l="1"/>
  <c r="K8" i="4" l="1"/>
  <c r="K5" i="4" l="1"/>
  <c r="G8" i="4" l="1"/>
  <c r="K9" i="4" l="1"/>
  <c r="K7" i="4" l="1"/>
  <c r="G5" i="4" l="1"/>
  <c r="K4" i="4"/>
  <c r="G19" i="6" s="1"/>
  <c r="F19" i="6"/>
  <c r="F20" i="6" s="1"/>
  <c r="J8" i="14" l="1"/>
  <c r="G6" i="4"/>
  <c r="G20" i="6"/>
  <c r="F21" i="6"/>
  <c r="I19" i="6"/>
  <c r="M19" i="6"/>
  <c r="E3" i="10"/>
  <c r="F3" i="10" s="1"/>
  <c r="G3" i="10" s="1"/>
  <c r="K19" i="6"/>
  <c r="D12" i="14" l="1"/>
  <c r="J7" i="14"/>
  <c r="E12" i="14"/>
  <c r="M20" i="6"/>
  <c r="F22" i="6"/>
  <c r="G21" i="6"/>
  <c r="O19" i="6"/>
  <c r="L19" i="6"/>
  <c r="K20" i="6"/>
  <c r="L20" i="6" s="1"/>
  <c r="I20" i="6"/>
  <c r="E4" i="10"/>
  <c r="F4" i="10" s="1"/>
  <c r="G4" i="10" s="1"/>
  <c r="O20" i="6" l="1"/>
  <c r="E145" i="10"/>
  <c r="E312" i="10"/>
  <c r="E173" i="10"/>
  <c r="E242" i="10"/>
  <c r="E175" i="10"/>
  <c r="E274" i="10"/>
  <c r="E284" i="10"/>
  <c r="E44" i="10"/>
  <c r="E139" i="10"/>
  <c r="E187" i="10"/>
  <c r="E270" i="10"/>
  <c r="E78" i="10"/>
  <c r="E178" i="10"/>
  <c r="E165" i="10"/>
  <c r="E113" i="10"/>
  <c r="E216" i="10"/>
  <c r="E59" i="10"/>
  <c r="E377" i="10"/>
  <c r="E280" i="10"/>
  <c r="E352" i="10"/>
  <c r="E146" i="10"/>
  <c r="E9" i="10"/>
  <c r="E266" i="10"/>
  <c r="E154" i="10"/>
  <c r="E72" i="10"/>
  <c r="E29" i="10"/>
  <c r="E219" i="10"/>
  <c r="E182" i="10"/>
  <c r="E275" i="10"/>
  <c r="E297" i="10"/>
  <c r="E177" i="10"/>
  <c r="E285" i="10"/>
  <c r="E267" i="10"/>
  <c r="E75" i="10"/>
  <c r="E193" i="10"/>
  <c r="E128" i="10"/>
  <c r="E162" i="10"/>
  <c r="E148" i="10"/>
  <c r="E358" i="10"/>
  <c r="E302" i="10"/>
  <c r="E330" i="10"/>
  <c r="K21" i="6"/>
  <c r="L21" i="6" s="1"/>
  <c r="E203" i="10"/>
  <c r="E369" i="10"/>
  <c r="E373" i="10"/>
  <c r="E223" i="10"/>
  <c r="E366" i="10"/>
  <c r="E314" i="10"/>
  <c r="E190" i="10"/>
  <c r="E202" i="10"/>
  <c r="E241" i="10"/>
  <c r="E140" i="10"/>
  <c r="E198" i="10"/>
  <c r="E354" i="10"/>
  <c r="E320" i="10"/>
  <c r="E92" i="10"/>
  <c r="I21" i="6"/>
  <c r="E170" i="10"/>
  <c r="E308" i="10"/>
  <c r="E135" i="10"/>
  <c r="E28" i="10"/>
  <c r="E309" i="10"/>
  <c r="E283" i="10"/>
  <c r="E338" i="10"/>
  <c r="E107" i="10"/>
  <c r="E13" i="10"/>
  <c r="E37" i="10"/>
  <c r="E6" i="10"/>
  <c r="E255" i="10"/>
  <c r="E304" i="10"/>
  <c r="E160" i="10"/>
  <c r="E212" i="10"/>
  <c r="E218" i="10"/>
  <c r="E351" i="10"/>
  <c r="E289" i="10"/>
  <c r="E247" i="10"/>
  <c r="E156" i="10"/>
  <c r="E144" i="10"/>
  <c r="E334" i="10"/>
  <c r="E66" i="10"/>
  <c r="E317" i="10"/>
  <c r="E337" i="10"/>
  <c r="E251" i="10"/>
  <c r="E119" i="10"/>
  <c r="E350" i="10"/>
  <c r="E222" i="10"/>
  <c r="E257" i="10"/>
  <c r="E374" i="10"/>
  <c r="E171" i="10"/>
  <c r="E204" i="10"/>
  <c r="E291" i="10"/>
  <c r="E316" i="10"/>
  <c r="E362" i="10"/>
  <c r="E253" i="10"/>
  <c r="E141" i="10"/>
  <c r="E299" i="10"/>
  <c r="E234" i="10"/>
  <c r="E115" i="10"/>
  <c r="E33" i="10"/>
  <c r="E96" i="10"/>
  <c r="E301" i="10"/>
  <c r="E27" i="10"/>
  <c r="E282" i="10"/>
  <c r="E159" i="10"/>
  <c r="E315" i="10"/>
  <c r="E375" i="10"/>
  <c r="E105" i="10"/>
  <c r="E331" i="10"/>
  <c r="E80" i="10"/>
  <c r="E306" i="10"/>
  <c r="E372" i="10"/>
  <c r="E31" i="10"/>
  <c r="E271" i="10"/>
  <c r="E153" i="10"/>
  <c r="E111" i="10"/>
  <c r="E370" i="10"/>
  <c r="E69" i="10"/>
  <c r="E47" i="10"/>
  <c r="E188" i="10"/>
  <c r="E313" i="10"/>
  <c r="E51" i="10"/>
  <c r="E260" i="10"/>
  <c r="E229" i="10"/>
  <c r="E201" i="10"/>
  <c r="E303" i="10"/>
  <c r="E172" i="10"/>
  <c r="E16" i="10"/>
  <c r="E94" i="10"/>
  <c r="E23" i="10"/>
  <c r="E324" i="10"/>
  <c r="E93" i="10"/>
  <c r="E138" i="10"/>
  <c r="E341" i="10"/>
  <c r="E333" i="10"/>
  <c r="E236" i="10"/>
  <c r="E273" i="10"/>
  <c r="E269" i="10"/>
  <c r="E91" i="10"/>
  <c r="E252" i="10"/>
  <c r="E196" i="10"/>
  <c r="E147" i="10"/>
  <c r="E104" i="10"/>
  <c r="E102" i="10"/>
  <c r="E191" i="10"/>
  <c r="E97" i="10"/>
  <c r="E90" i="10"/>
  <c r="E73" i="10"/>
  <c r="E349" i="10"/>
  <c r="E245" i="10"/>
  <c r="E152" i="10"/>
  <c r="E243" i="10"/>
  <c r="E363" i="10"/>
  <c r="E246" i="10"/>
  <c r="E58" i="10"/>
  <c r="E367" i="10"/>
  <c r="E261" i="10"/>
  <c r="E74" i="10"/>
  <c r="E84" i="10"/>
  <c r="E365" i="10"/>
  <c r="E20" i="10"/>
  <c r="E209" i="10"/>
  <c r="E117" i="10"/>
  <c r="E200" i="10"/>
  <c r="E378" i="10"/>
  <c r="E158" i="10"/>
  <c r="E130" i="10"/>
  <c r="E194" i="10"/>
  <c r="E134" i="10"/>
  <c r="E311" i="10"/>
  <c r="E326" i="10"/>
  <c r="E35" i="10"/>
  <c r="E149" i="10"/>
  <c r="E10" i="10"/>
  <c r="E258" i="10"/>
  <c r="E380" i="10"/>
  <c r="E215" i="10"/>
  <c r="E220" i="10"/>
  <c r="E24" i="10"/>
  <c r="E237" i="10"/>
  <c r="E335" i="10"/>
  <c r="E249" i="10"/>
  <c r="E7" i="10"/>
  <c r="E323" i="10"/>
  <c r="E18" i="10"/>
  <c r="E346" i="10"/>
  <c r="E277" i="10"/>
  <c r="E290" i="10"/>
  <c r="E19" i="10"/>
  <c r="E124" i="10"/>
  <c r="E60" i="10"/>
  <c r="E272" i="10"/>
  <c r="E224" i="10"/>
  <c r="E293" i="10"/>
  <c r="E79" i="10"/>
  <c r="E361" i="10"/>
  <c r="E86" i="10"/>
  <c r="E89" i="10"/>
  <c r="E279" i="10"/>
  <c r="E300" i="10"/>
  <c r="E381" i="10"/>
  <c r="E368" i="10"/>
  <c r="E276" i="10"/>
  <c r="E42" i="10"/>
  <c r="E56" i="10"/>
  <c r="E342" i="10"/>
  <c r="E55" i="10"/>
  <c r="E17" i="10"/>
  <c r="E63" i="10"/>
  <c r="E164" i="10"/>
  <c r="E110" i="10"/>
  <c r="E68" i="10"/>
  <c r="E116" i="10"/>
  <c r="E76" i="10"/>
  <c r="E62" i="10"/>
  <c r="E356" i="10"/>
  <c r="E64" i="10"/>
  <c r="E310" i="10"/>
  <c r="E120" i="10"/>
  <c r="E256" i="10"/>
  <c r="E210" i="10"/>
  <c r="E108" i="10"/>
  <c r="E25" i="10"/>
  <c r="E137" i="10"/>
  <c r="E143" i="10"/>
  <c r="E345" i="10"/>
  <c r="E250" i="10"/>
  <c r="E103" i="10"/>
  <c r="E322" i="10"/>
  <c r="E211" i="10"/>
  <c r="E217" i="10"/>
  <c r="E263" i="10"/>
  <c r="E343" i="10"/>
  <c r="E180" i="10"/>
  <c r="E8" i="10"/>
  <c r="E14" i="10"/>
  <c r="E240" i="10"/>
  <c r="E71" i="10"/>
  <c r="E157" i="10"/>
  <c r="E307" i="10"/>
  <c r="E205" i="10"/>
  <c r="E26" i="10"/>
  <c r="E318" i="10"/>
  <c r="E179" i="10"/>
  <c r="E46" i="10"/>
  <c r="E371" i="10"/>
  <c r="E286" i="10"/>
  <c r="E305" i="10"/>
  <c r="E155" i="10"/>
  <c r="E12" i="10"/>
  <c r="E136" i="10"/>
  <c r="E292" i="10"/>
  <c r="E287" i="10"/>
  <c r="E65" i="10"/>
  <c r="E53" i="10"/>
  <c r="E225" i="10"/>
  <c r="E328" i="10"/>
  <c r="E11" i="10"/>
  <c r="E184" i="10"/>
  <c r="E192" i="10"/>
  <c r="E189" i="10"/>
  <c r="E233" i="10"/>
  <c r="E321" i="10"/>
  <c r="E88" i="10"/>
  <c r="E254" i="10"/>
  <c r="E288" i="10"/>
  <c r="E81" i="10"/>
  <c r="E43" i="10"/>
  <c r="E327" i="10"/>
  <c r="E235" i="10"/>
  <c r="E230" i="10"/>
  <c r="E325" i="10"/>
  <c r="E22" i="10"/>
  <c r="E106" i="10"/>
  <c r="E67" i="10"/>
  <c r="E30" i="10"/>
  <c r="E186" i="10"/>
  <c r="E262" i="10"/>
  <c r="E54" i="10"/>
  <c r="E122" i="10"/>
  <c r="E176" i="10"/>
  <c r="E167" i="10"/>
  <c r="E98" i="10"/>
  <c r="E142" i="10"/>
  <c r="E364" i="10"/>
  <c r="E34" i="10"/>
  <c r="E206" i="10"/>
  <c r="E221" i="10"/>
  <c r="E231" i="10"/>
  <c r="E125" i="10"/>
  <c r="E15" i="10"/>
  <c r="E87" i="10"/>
  <c r="E208" i="10"/>
  <c r="E298" i="10"/>
  <c r="E264" i="10"/>
  <c r="E336" i="10"/>
  <c r="E100" i="10"/>
  <c r="E185" i="10"/>
  <c r="E360" i="10"/>
  <c r="E61" i="10"/>
  <c r="E166" i="10"/>
  <c r="E85" i="10"/>
  <c r="E99" i="10"/>
  <c r="E123" i="10"/>
  <c r="E36" i="10"/>
  <c r="E95" i="10"/>
  <c r="E41" i="10"/>
  <c r="E239" i="10"/>
  <c r="E39" i="10"/>
  <c r="E133" i="10"/>
  <c r="E244" i="10"/>
  <c r="E169" i="10"/>
  <c r="E332" i="10"/>
  <c r="E265" i="10"/>
  <c r="E101" i="10"/>
  <c r="E227" i="10"/>
  <c r="E52" i="10"/>
  <c r="E181" i="10"/>
  <c r="E151" i="10"/>
  <c r="E294" i="10"/>
  <c r="E70" i="10"/>
  <c r="E150" i="10"/>
  <c r="E77" i="10"/>
  <c r="E21" i="10"/>
  <c r="E118" i="10"/>
  <c r="E348" i="10"/>
  <c r="E83" i="10"/>
  <c r="E296" i="10"/>
  <c r="E195" i="10"/>
  <c r="E248" i="10"/>
  <c r="E114" i="10"/>
  <c r="E32" i="10"/>
  <c r="E259" i="10"/>
  <c r="E82" i="10"/>
  <c r="E121" i="10"/>
  <c r="E197" i="10"/>
  <c r="E376" i="10"/>
  <c r="E199" i="10"/>
  <c r="E49" i="10"/>
  <c r="E5" i="10"/>
  <c r="F5" i="10" s="1"/>
  <c r="G5" i="10" s="1"/>
  <c r="E129" i="10"/>
  <c r="E40" i="10"/>
  <c r="E174" i="10"/>
  <c r="E353" i="10"/>
  <c r="E355" i="10"/>
  <c r="E48" i="10"/>
  <c r="E57" i="10"/>
  <c r="E238" i="10"/>
  <c r="E112" i="10"/>
  <c r="E50" i="10"/>
  <c r="E109" i="10"/>
  <c r="E214" i="10"/>
  <c r="E131" i="10"/>
  <c r="E281" i="10"/>
  <c r="E132" i="10"/>
  <c r="E359" i="10"/>
  <c r="E161" i="10"/>
  <c r="E232" i="10"/>
  <c r="E126" i="10"/>
  <c r="E163" i="10"/>
  <c r="E207" i="10"/>
  <c r="E319" i="10"/>
  <c r="E45" i="10"/>
  <c r="E127" i="10"/>
  <c r="E295" i="10"/>
  <c r="E340" i="10"/>
  <c r="E329" i="10"/>
  <c r="E278" i="10"/>
  <c r="E226" i="10"/>
  <c r="E347" i="10"/>
  <c r="E168" i="10"/>
  <c r="E38" i="10"/>
  <c r="E344" i="10"/>
  <c r="E183" i="10"/>
  <c r="E228" i="10"/>
  <c r="E357" i="10"/>
  <c r="E339" i="10"/>
  <c r="E379" i="10"/>
  <c r="E268" i="10"/>
  <c r="E213" i="10"/>
  <c r="G22" i="6"/>
  <c r="F23" i="6"/>
  <c r="M21" i="6"/>
  <c r="M22" i="6" l="1"/>
  <c r="G23" i="6"/>
  <c r="F24" i="6"/>
  <c r="K22" i="6"/>
  <c r="L22" i="6" s="1"/>
  <c r="I22" i="6"/>
  <c r="F6" i="10"/>
  <c r="G6" i="10" s="1"/>
  <c r="O21" i="6"/>
  <c r="M23" i="6" l="1"/>
  <c r="O22" i="6"/>
  <c r="F7" i="10"/>
  <c r="G7" i="10" s="1"/>
  <c r="F25" i="6"/>
  <c r="G24" i="6"/>
  <c r="I23" i="6"/>
  <c r="K23" i="6"/>
  <c r="L23" i="6" s="1"/>
  <c r="F8" i="10" l="1"/>
  <c r="F9" i="10" s="1"/>
  <c r="K24" i="6"/>
  <c r="L24" i="6" s="1"/>
  <c r="I24" i="6"/>
  <c r="F26" i="6"/>
  <c r="G25" i="6"/>
  <c r="G8" i="10"/>
  <c r="O23" i="6"/>
  <c r="M24" i="6"/>
  <c r="O24" i="6" l="1"/>
  <c r="M25" i="6"/>
  <c r="G9" i="10"/>
  <c r="F10" i="10"/>
  <c r="I25" i="6"/>
  <c r="K25" i="6"/>
  <c r="L25" i="6" s="1"/>
  <c r="F27" i="6"/>
  <c r="G26" i="6"/>
  <c r="O25" i="6" l="1"/>
  <c r="K26" i="6"/>
  <c r="L26" i="6" s="1"/>
  <c r="I26" i="6"/>
  <c r="G10" i="10"/>
  <c r="F11" i="10"/>
  <c r="F28" i="6"/>
  <c r="G27" i="6"/>
  <c r="M26" i="6"/>
  <c r="M27" i="6" l="1"/>
  <c r="G28" i="6"/>
  <c r="F29" i="6"/>
  <c r="G11" i="10"/>
  <c r="F12" i="10"/>
  <c r="M28" i="6"/>
  <c r="I27" i="6"/>
  <c r="K27" i="6"/>
  <c r="L27" i="6" s="1"/>
  <c r="O26" i="6"/>
  <c r="O27" i="6" l="1"/>
  <c r="G12" i="10"/>
  <c r="F13" i="10"/>
  <c r="G29" i="6"/>
  <c r="M29" i="6" s="1"/>
  <c r="F30" i="6"/>
  <c r="I28" i="6"/>
  <c r="K28" i="6"/>
  <c r="L28" i="6" s="1"/>
  <c r="F31" i="6" l="1"/>
  <c r="G30" i="6"/>
  <c r="G13" i="10"/>
  <c r="F14" i="10"/>
  <c r="I29" i="6"/>
  <c r="K29" i="6"/>
  <c r="L29" i="6" s="1"/>
  <c r="O28" i="6"/>
  <c r="O29" i="6" l="1"/>
  <c r="G14" i="10"/>
  <c r="F15" i="10"/>
  <c r="M30" i="6"/>
  <c r="I30" i="6"/>
  <c r="K30" i="6"/>
  <c r="L30" i="6" s="1"/>
  <c r="G31" i="6"/>
  <c r="F32" i="6"/>
  <c r="M31" i="6" l="1"/>
  <c r="G32" i="6"/>
  <c r="F33" i="6"/>
  <c r="K31" i="6"/>
  <c r="L31" i="6" s="1"/>
  <c r="I31" i="6"/>
  <c r="M32" i="6"/>
  <c r="G15" i="10"/>
  <c r="F16" i="10"/>
  <c r="O30" i="6"/>
  <c r="O31" i="6" l="1"/>
  <c r="F34" i="6"/>
  <c r="G33" i="6"/>
  <c r="G16" i="10"/>
  <c r="F17" i="10"/>
  <c r="K32" i="6"/>
  <c r="L32" i="6" s="1"/>
  <c r="I32" i="6"/>
  <c r="M33" i="6" l="1"/>
  <c r="K33" i="6"/>
  <c r="L33" i="6" s="1"/>
  <c r="I33" i="6"/>
  <c r="G34" i="6"/>
  <c r="F35" i="6"/>
  <c r="G17" i="10"/>
  <c r="F18" i="10"/>
  <c r="O32" i="6"/>
  <c r="O33" i="6" l="1"/>
  <c r="M34" i="6"/>
  <c r="K34" i="6"/>
  <c r="L34" i="6" s="1"/>
  <c r="I34" i="6"/>
  <c r="G35" i="6"/>
  <c r="F36" i="6"/>
  <c r="G18" i="10"/>
  <c r="F19" i="10"/>
  <c r="O34" i="6" l="1"/>
  <c r="G19" i="10"/>
  <c r="F20" i="10"/>
  <c r="K35" i="6"/>
  <c r="L35" i="6" s="1"/>
  <c r="I35" i="6"/>
  <c r="F37" i="6"/>
  <c r="G36" i="6"/>
  <c r="M35" i="6"/>
  <c r="M36" i="6" l="1"/>
  <c r="O35" i="6"/>
  <c r="F38" i="6"/>
  <c r="G37" i="6"/>
  <c r="I36" i="6"/>
  <c r="K36" i="6"/>
  <c r="L36" i="6" s="1"/>
  <c r="G20" i="10"/>
  <c r="F21" i="10"/>
  <c r="G21" i="10" l="1"/>
  <c r="F22" i="10"/>
  <c r="O36" i="6"/>
  <c r="M37" i="6"/>
  <c r="I37" i="6"/>
  <c r="K37" i="6"/>
  <c r="L37" i="6" s="1"/>
  <c r="F39" i="6"/>
  <c r="G38" i="6"/>
  <c r="I38" i="6" l="1"/>
  <c r="K38" i="6"/>
  <c r="L38" i="6" s="1"/>
  <c r="M38" i="6"/>
  <c r="G39" i="6"/>
  <c r="F40" i="6"/>
  <c r="O37" i="6"/>
  <c r="G22" i="10"/>
  <c r="F23" i="10"/>
  <c r="O38" i="6" l="1"/>
  <c r="G23" i="10"/>
  <c r="F24" i="10"/>
  <c r="K39" i="6"/>
  <c r="L39" i="6" s="1"/>
  <c r="I39" i="6"/>
  <c r="G40" i="6"/>
  <c r="F41" i="6"/>
  <c r="M39" i="6"/>
  <c r="M40" i="6" l="1"/>
  <c r="G41" i="6"/>
  <c r="F42" i="6"/>
  <c r="O39" i="6"/>
  <c r="K40" i="6"/>
  <c r="L40" i="6" s="1"/>
  <c r="I40" i="6"/>
  <c r="G24" i="10"/>
  <c r="F25" i="10"/>
  <c r="M41" i="6" l="1"/>
  <c r="G25" i="10"/>
  <c r="F26" i="10"/>
  <c r="G42" i="6"/>
  <c r="F43" i="6"/>
  <c r="O40" i="6"/>
  <c r="K41" i="6"/>
  <c r="L41" i="6" s="1"/>
  <c r="I41" i="6"/>
  <c r="O41" i="6" l="1"/>
  <c r="I42" i="6"/>
  <c r="K42" i="6"/>
  <c r="L42" i="6" s="1"/>
  <c r="F44" i="6"/>
  <c r="G43" i="6"/>
  <c r="M42" i="6"/>
  <c r="G26" i="10"/>
  <c r="F27" i="10"/>
  <c r="M43" i="6" l="1"/>
  <c r="G27" i="10"/>
  <c r="F28" i="10"/>
  <c r="I43" i="6"/>
  <c r="K43" i="6"/>
  <c r="L43" i="6" s="1"/>
  <c r="F45" i="6"/>
  <c r="G44" i="6"/>
  <c r="O42" i="6"/>
  <c r="M44" i="6" l="1"/>
  <c r="O43" i="6"/>
  <c r="I44" i="6"/>
  <c r="K44" i="6"/>
  <c r="L44" i="6" s="1"/>
  <c r="G28" i="10"/>
  <c r="F29" i="10"/>
  <c r="F46" i="6"/>
  <c r="G45" i="6"/>
  <c r="G46" i="6" l="1"/>
  <c r="F47" i="6"/>
  <c r="G29" i="10"/>
  <c r="F30" i="10"/>
  <c r="O44" i="6"/>
  <c r="I45" i="6"/>
  <c r="K45" i="6"/>
  <c r="L45" i="6" s="1"/>
  <c r="M45" i="6"/>
  <c r="O45" i="6" l="1"/>
  <c r="G30" i="10"/>
  <c r="F31" i="10"/>
  <c r="G47" i="6"/>
  <c r="F48" i="6"/>
  <c r="M46" i="6"/>
  <c r="K46" i="6"/>
  <c r="L46" i="6" s="1"/>
  <c r="I46" i="6"/>
  <c r="M47" i="6" l="1"/>
  <c r="G31" i="10"/>
  <c r="F32" i="10"/>
  <c r="F49" i="6"/>
  <c r="G48" i="6"/>
  <c r="I47" i="6"/>
  <c r="K47" i="6"/>
  <c r="L47" i="6" s="1"/>
  <c r="O46" i="6"/>
  <c r="O47" i="6" l="1"/>
  <c r="G49" i="6"/>
  <c r="F50" i="6"/>
  <c r="K48" i="6"/>
  <c r="L48" i="6" s="1"/>
  <c r="I48" i="6"/>
  <c r="G32" i="10"/>
  <c r="F33" i="10"/>
  <c r="M48" i="6"/>
  <c r="M49" i="6" l="1"/>
  <c r="O48" i="6"/>
  <c r="G50" i="6"/>
  <c r="F51" i="6"/>
  <c r="G33" i="10"/>
  <c r="F34" i="10"/>
  <c r="K49" i="6"/>
  <c r="L49" i="6" s="1"/>
  <c r="I49" i="6"/>
  <c r="G34" i="10" l="1"/>
  <c r="F35" i="10"/>
  <c r="I50" i="6"/>
  <c r="K50" i="6"/>
  <c r="L50" i="6" s="1"/>
  <c r="O49" i="6"/>
  <c r="F52" i="6"/>
  <c r="G51" i="6"/>
  <c r="M50" i="6"/>
  <c r="O50" i="6" l="1"/>
  <c r="F53" i="6"/>
  <c r="G52" i="6"/>
  <c r="G35" i="10"/>
  <c r="F36" i="10"/>
  <c r="M51" i="6"/>
  <c r="M52" i="6" s="1"/>
  <c r="K51" i="6"/>
  <c r="L51" i="6" s="1"/>
  <c r="I51" i="6"/>
  <c r="O51" i="6" l="1"/>
  <c r="G36" i="10"/>
  <c r="F37" i="10"/>
  <c r="K52" i="6"/>
  <c r="L52" i="6" s="1"/>
  <c r="I52" i="6"/>
  <c r="G53" i="6"/>
  <c r="F54" i="6"/>
  <c r="I53" i="6" l="1"/>
  <c r="K53" i="6"/>
  <c r="L53" i="6" s="1"/>
  <c r="G54" i="6"/>
  <c r="F55" i="6"/>
  <c r="G37" i="10"/>
  <c r="F38" i="10"/>
  <c r="O52" i="6"/>
  <c r="M53" i="6"/>
  <c r="O53" i="6" l="1"/>
  <c r="F56" i="6"/>
  <c r="G55" i="6"/>
  <c r="M54" i="6"/>
  <c r="K54" i="6"/>
  <c r="L54" i="6" s="1"/>
  <c r="I54" i="6"/>
  <c r="G38" i="10"/>
  <c r="F39" i="10"/>
  <c r="M55" i="6" l="1"/>
  <c r="K55" i="6"/>
  <c r="L55" i="6" s="1"/>
  <c r="I55" i="6"/>
  <c r="G56" i="6"/>
  <c r="M56" i="6" s="1"/>
  <c r="F57" i="6"/>
  <c r="G39" i="10"/>
  <c r="F40" i="10"/>
  <c r="O54" i="6"/>
  <c r="O55" i="6" l="1"/>
  <c r="G57" i="6"/>
  <c r="M57" i="6" s="1"/>
  <c r="F58" i="6"/>
  <c r="G40" i="10"/>
  <c r="F41" i="10"/>
  <c r="K56" i="6"/>
  <c r="L56" i="6" s="1"/>
  <c r="I56" i="6"/>
  <c r="O56" i="6" l="1"/>
  <c r="G41" i="10"/>
  <c r="F42" i="10"/>
  <c r="G58" i="6"/>
  <c r="F59" i="6"/>
  <c r="I57" i="6"/>
  <c r="K57" i="6"/>
  <c r="L57" i="6" s="1"/>
  <c r="G42" i="10" l="1"/>
  <c r="F43" i="10"/>
  <c r="G59" i="6"/>
  <c r="F60" i="6"/>
  <c r="O57" i="6"/>
  <c r="I58" i="6"/>
  <c r="K58" i="6"/>
  <c r="L58" i="6" s="1"/>
  <c r="M58" i="6"/>
  <c r="M59" i="6" l="1"/>
  <c r="K59" i="6"/>
  <c r="L59" i="6" s="1"/>
  <c r="I59" i="6"/>
  <c r="O58" i="6"/>
  <c r="G43" i="10"/>
  <c r="F44" i="10"/>
  <c r="F61" i="6"/>
  <c r="G60" i="6"/>
  <c r="O59" i="6" l="1"/>
  <c r="F62" i="6"/>
  <c r="G61" i="6"/>
  <c r="I60" i="6"/>
  <c r="K60" i="6"/>
  <c r="L60" i="6" s="1"/>
  <c r="G44" i="10"/>
  <c r="F45" i="10"/>
  <c r="M60" i="6"/>
  <c r="M61" i="6" l="1"/>
  <c r="O60" i="6"/>
  <c r="G45" i="10"/>
  <c r="F46" i="10"/>
  <c r="I61" i="6"/>
  <c r="K61" i="6"/>
  <c r="L61" i="6" s="1"/>
  <c r="G62" i="6"/>
  <c r="F63" i="6"/>
  <c r="G63" i="6" l="1"/>
  <c r="F64" i="6"/>
  <c r="M62" i="6"/>
  <c r="M63" i="6" s="1"/>
  <c r="I62" i="6"/>
  <c r="K62" i="6"/>
  <c r="L62" i="6" s="1"/>
  <c r="G46" i="10"/>
  <c r="F47" i="10"/>
  <c r="O61" i="6"/>
  <c r="O62" i="6" l="1"/>
  <c r="G47" i="10"/>
  <c r="F48" i="10"/>
  <c r="G64" i="6"/>
  <c r="F65" i="6"/>
  <c r="I63" i="6"/>
  <c r="K63" i="6"/>
  <c r="L63" i="6" s="1"/>
  <c r="M64" i="6" l="1"/>
  <c r="K64" i="6"/>
  <c r="L64" i="6" s="1"/>
  <c r="I64" i="6"/>
  <c r="G65" i="6"/>
  <c r="F66" i="6"/>
  <c r="G48" i="10"/>
  <c r="F49" i="10"/>
  <c r="O63" i="6"/>
  <c r="O64" i="6" l="1"/>
  <c r="G49" i="10"/>
  <c r="F50" i="10"/>
  <c r="K65" i="6"/>
  <c r="L65" i="6" s="1"/>
  <c r="I65" i="6"/>
  <c r="G66" i="6"/>
  <c r="F67" i="6"/>
  <c r="M65" i="6"/>
  <c r="M66" i="6" l="1"/>
  <c r="O65" i="6"/>
  <c r="I66" i="6"/>
  <c r="K66" i="6"/>
  <c r="L66" i="6" s="1"/>
  <c r="G50" i="10"/>
  <c r="F51" i="10"/>
  <c r="F68" i="6"/>
  <c r="G67" i="6"/>
  <c r="F69" i="6" l="1"/>
  <c r="G68" i="6"/>
  <c r="G51" i="10"/>
  <c r="F52" i="10"/>
  <c r="M67" i="6"/>
  <c r="K67" i="6"/>
  <c r="L67" i="6" s="1"/>
  <c r="I67" i="6"/>
  <c r="O66" i="6"/>
  <c r="O67" i="6" l="1"/>
  <c r="G52" i="10"/>
  <c r="F53" i="10"/>
  <c r="M68" i="6"/>
  <c r="I68" i="6"/>
  <c r="K68" i="6"/>
  <c r="L68" i="6" s="1"/>
  <c r="F70" i="6"/>
  <c r="G69" i="6"/>
  <c r="M69" i="6" l="1"/>
  <c r="F71" i="6"/>
  <c r="G70" i="6"/>
  <c r="M70" i="6" s="1"/>
  <c r="G53" i="10"/>
  <c r="F54" i="10"/>
  <c r="I69" i="6"/>
  <c r="K69" i="6"/>
  <c r="L69" i="6" s="1"/>
  <c r="O68" i="6"/>
  <c r="O69" i="6" l="1"/>
  <c r="G54" i="10"/>
  <c r="F55" i="10"/>
  <c r="I70" i="6"/>
  <c r="K70" i="6"/>
  <c r="L70" i="6" s="1"/>
  <c r="G71" i="6"/>
  <c r="F72" i="6"/>
  <c r="K71" i="6" l="1"/>
  <c r="L71" i="6" s="1"/>
  <c r="I71" i="6"/>
  <c r="G55" i="10"/>
  <c r="F56" i="10"/>
  <c r="G72" i="6"/>
  <c r="F73" i="6"/>
  <c r="M71" i="6"/>
  <c r="O70" i="6"/>
  <c r="O71" i="6" l="1"/>
  <c r="M72" i="6"/>
  <c r="I72" i="6"/>
  <c r="K72" i="6"/>
  <c r="L72" i="6" s="1"/>
  <c r="G73" i="6"/>
  <c r="F74" i="6"/>
  <c r="G56" i="10"/>
  <c r="F57" i="10"/>
  <c r="G57" i="10" l="1"/>
  <c r="F58" i="10"/>
  <c r="K73" i="6"/>
  <c r="L73" i="6" s="1"/>
  <c r="I73" i="6"/>
  <c r="G74" i="6"/>
  <c r="F75" i="6"/>
  <c r="M73" i="6"/>
  <c r="O72" i="6"/>
  <c r="O73" i="6" l="1"/>
  <c r="G75" i="6"/>
  <c r="F76" i="6"/>
  <c r="G58" i="10"/>
  <c r="F59" i="10"/>
  <c r="M74" i="6"/>
  <c r="M75" i="6" s="1"/>
  <c r="K74" i="6"/>
  <c r="L74" i="6" s="1"/>
  <c r="I74" i="6"/>
  <c r="G76" i="6" l="1"/>
  <c r="F77" i="6"/>
  <c r="K75" i="6"/>
  <c r="L75" i="6" s="1"/>
  <c r="I75" i="6"/>
  <c r="M76" i="6"/>
  <c r="G59" i="10"/>
  <c r="F60" i="10"/>
  <c r="O74" i="6"/>
  <c r="O75" i="6" l="1"/>
  <c r="G60" i="10"/>
  <c r="F61" i="10"/>
  <c r="F78" i="6"/>
  <c r="G77" i="6"/>
  <c r="I76" i="6"/>
  <c r="K76" i="6"/>
  <c r="L76" i="6" s="1"/>
  <c r="G78" i="6" l="1"/>
  <c r="F79" i="6"/>
  <c r="I77" i="6"/>
  <c r="K77" i="6"/>
  <c r="L77" i="6" s="1"/>
  <c r="G61" i="10"/>
  <c r="F62" i="10"/>
  <c r="M77" i="6"/>
  <c r="O76" i="6"/>
  <c r="O77" i="6" l="1"/>
  <c r="M78" i="6"/>
  <c r="G62" i="10"/>
  <c r="F63" i="10"/>
  <c r="G79" i="6"/>
  <c r="F80" i="6"/>
  <c r="K78" i="6"/>
  <c r="L78" i="6" s="1"/>
  <c r="I78" i="6"/>
  <c r="G80" i="6" l="1"/>
  <c r="F81" i="6"/>
  <c r="K79" i="6"/>
  <c r="L79" i="6" s="1"/>
  <c r="I79" i="6"/>
  <c r="G63" i="10"/>
  <c r="F64" i="10"/>
  <c r="M79" i="6"/>
  <c r="O78" i="6"/>
  <c r="O79" i="6" l="1"/>
  <c r="M80" i="6"/>
  <c r="G64" i="10"/>
  <c r="F65" i="10"/>
  <c r="G81" i="6"/>
  <c r="F82" i="6"/>
  <c r="I80" i="6"/>
  <c r="K80" i="6"/>
  <c r="L80" i="6" s="1"/>
  <c r="G82" i="6" l="1"/>
  <c r="F83" i="6"/>
  <c r="G65" i="10"/>
  <c r="F66" i="10"/>
  <c r="M81" i="6"/>
  <c r="I81" i="6"/>
  <c r="K81" i="6"/>
  <c r="L81" i="6" s="1"/>
  <c r="O80" i="6"/>
  <c r="O81" i="6" l="1"/>
  <c r="G83" i="6"/>
  <c r="F84" i="6"/>
  <c r="G66" i="10"/>
  <c r="F67" i="10"/>
  <c r="M82" i="6"/>
  <c r="M83" i="6" s="1"/>
  <c r="K82" i="6"/>
  <c r="L82" i="6" s="1"/>
  <c r="I82" i="6"/>
  <c r="O82" i="6" l="1"/>
  <c r="G84" i="6"/>
  <c r="M84" i="6" s="1"/>
  <c r="F85" i="6"/>
  <c r="G67" i="10"/>
  <c r="F68" i="10"/>
  <c r="K83" i="6"/>
  <c r="L83" i="6" s="1"/>
  <c r="I83" i="6"/>
  <c r="G85" i="6" l="1"/>
  <c r="M85" i="6" s="1"/>
  <c r="F86" i="6"/>
  <c r="G68" i="10"/>
  <c r="F69" i="10"/>
  <c r="I84" i="6"/>
  <c r="K84" i="6"/>
  <c r="L84" i="6" s="1"/>
  <c r="O83" i="6"/>
  <c r="O84" i="6" l="1"/>
  <c r="G69" i="10"/>
  <c r="F70" i="10"/>
  <c r="F87" i="6"/>
  <c r="G86" i="6"/>
  <c r="K85" i="6"/>
  <c r="L85" i="6" s="1"/>
  <c r="I85" i="6"/>
  <c r="G70" i="10" l="1"/>
  <c r="F71" i="10"/>
  <c r="K86" i="6"/>
  <c r="L86" i="6" s="1"/>
  <c r="I86" i="6"/>
  <c r="M86" i="6"/>
  <c r="F88" i="6"/>
  <c r="G87" i="6"/>
  <c r="O85" i="6"/>
  <c r="O86" i="6" l="1"/>
  <c r="I87" i="6"/>
  <c r="K87" i="6"/>
  <c r="L87" i="6" s="1"/>
  <c r="G88" i="6"/>
  <c r="F89" i="6"/>
  <c r="G71" i="10"/>
  <c r="F72" i="10"/>
  <c r="M87" i="6"/>
  <c r="M88" i="6" l="1"/>
  <c r="G72" i="10"/>
  <c r="F73" i="10"/>
  <c r="K88" i="6"/>
  <c r="L88" i="6" s="1"/>
  <c r="I88" i="6"/>
  <c r="F90" i="6"/>
  <c r="G89" i="6"/>
  <c r="O87" i="6"/>
  <c r="O88" i="6" l="1"/>
  <c r="F91" i="6"/>
  <c r="G90" i="6"/>
  <c r="G73" i="10"/>
  <c r="F74" i="10"/>
  <c r="M89" i="6"/>
  <c r="K89" i="6"/>
  <c r="L89" i="6" s="1"/>
  <c r="I89" i="6"/>
  <c r="G74" i="10" l="1"/>
  <c r="F75" i="10"/>
  <c r="O89" i="6"/>
  <c r="M90" i="6"/>
  <c r="K90" i="6"/>
  <c r="L90" i="6" s="1"/>
  <c r="I90" i="6"/>
  <c r="G91" i="6"/>
  <c r="F92" i="6"/>
  <c r="O90" i="6" l="1"/>
  <c r="I91" i="6"/>
  <c r="K91" i="6"/>
  <c r="L91" i="6" s="1"/>
  <c r="F93" i="6"/>
  <c r="G92" i="6"/>
  <c r="G75" i="10"/>
  <c r="F76" i="10"/>
  <c r="M91" i="6"/>
  <c r="O91" i="6" l="1"/>
  <c r="M92" i="6"/>
  <c r="F94" i="6"/>
  <c r="G93" i="6"/>
  <c r="G76" i="10"/>
  <c r="F77" i="10"/>
  <c r="K92" i="6"/>
  <c r="L92" i="6" s="1"/>
  <c r="I92" i="6"/>
  <c r="M93" i="6" l="1"/>
  <c r="G77" i="10"/>
  <c r="F78" i="10"/>
  <c r="O92" i="6"/>
  <c r="I93" i="6"/>
  <c r="K93" i="6"/>
  <c r="L93" i="6" s="1"/>
  <c r="G94" i="6"/>
  <c r="M94" i="6" s="1"/>
  <c r="F95" i="6"/>
  <c r="O93" i="6" l="1"/>
  <c r="K94" i="6"/>
  <c r="L94" i="6" s="1"/>
  <c r="I94" i="6"/>
  <c r="G78" i="10"/>
  <c r="F79" i="10"/>
  <c r="G95" i="6"/>
  <c r="F96" i="6"/>
  <c r="F97" i="6" l="1"/>
  <c r="G96" i="6"/>
  <c r="G79" i="10"/>
  <c r="F80" i="10"/>
  <c r="O94" i="6"/>
  <c r="I95" i="6"/>
  <c r="K95" i="6"/>
  <c r="L95" i="6" s="1"/>
  <c r="M95" i="6"/>
  <c r="O95" i="6" l="1"/>
  <c r="G80" i="10"/>
  <c r="F81" i="10"/>
  <c r="M96" i="6"/>
  <c r="K96" i="6"/>
  <c r="L96" i="6" s="1"/>
  <c r="I96" i="6"/>
  <c r="F98" i="6"/>
  <c r="G97" i="6"/>
  <c r="I97" i="6" l="1"/>
  <c r="K97" i="6"/>
  <c r="L97" i="6" s="1"/>
  <c r="M97" i="6"/>
  <c r="G98" i="6"/>
  <c r="F99" i="6"/>
  <c r="G81" i="10"/>
  <c r="F82" i="10"/>
  <c r="O96" i="6"/>
  <c r="O97" i="6" l="1"/>
  <c r="I98" i="6"/>
  <c r="K98" i="6"/>
  <c r="L98" i="6" s="1"/>
  <c r="F100" i="6"/>
  <c r="G99" i="6"/>
  <c r="G82" i="10"/>
  <c r="F83" i="10"/>
  <c r="M98" i="6"/>
  <c r="M99" i="6" l="1"/>
  <c r="G100" i="6"/>
  <c r="F101" i="6"/>
  <c r="G83" i="10"/>
  <c r="F84" i="10"/>
  <c r="K99" i="6"/>
  <c r="L99" i="6" s="1"/>
  <c r="I99" i="6"/>
  <c r="O98" i="6"/>
  <c r="M100" i="6" l="1"/>
  <c r="G84" i="10"/>
  <c r="F85" i="10"/>
  <c r="F102" i="6"/>
  <c r="G101" i="6"/>
  <c r="O99" i="6"/>
  <c r="I100" i="6"/>
  <c r="K100" i="6"/>
  <c r="L100" i="6" s="1"/>
  <c r="O100" i="6" l="1"/>
  <c r="F103" i="6"/>
  <c r="G102" i="6"/>
  <c r="G85" i="10"/>
  <c r="F86" i="10"/>
  <c r="K101" i="6"/>
  <c r="L101" i="6" s="1"/>
  <c r="I101" i="6"/>
  <c r="M101" i="6"/>
  <c r="O101" i="6" l="1"/>
  <c r="G86" i="10"/>
  <c r="F87" i="10"/>
  <c r="M102" i="6"/>
  <c r="K102" i="6"/>
  <c r="L102" i="6" s="1"/>
  <c r="I102" i="6"/>
  <c r="G103" i="6"/>
  <c r="F104" i="6"/>
  <c r="F105" i="6" l="1"/>
  <c r="G104" i="6"/>
  <c r="M103" i="6"/>
  <c r="I103" i="6"/>
  <c r="K103" i="6"/>
  <c r="L103" i="6" s="1"/>
  <c r="G87" i="10"/>
  <c r="F88" i="10"/>
  <c r="O102" i="6"/>
  <c r="O103" i="6" l="1"/>
  <c r="M104" i="6"/>
  <c r="G88" i="10"/>
  <c r="F89" i="10"/>
  <c r="I104" i="6"/>
  <c r="K104" i="6"/>
  <c r="L104" i="6" s="1"/>
  <c r="F106" i="6"/>
  <c r="G105" i="6"/>
  <c r="M105" i="6" l="1"/>
  <c r="G106" i="6"/>
  <c r="F107" i="6"/>
  <c r="O104" i="6"/>
  <c r="G89" i="10"/>
  <c r="F90" i="10"/>
  <c r="I105" i="6"/>
  <c r="K105" i="6"/>
  <c r="L105" i="6" s="1"/>
  <c r="F108" i="6" l="1"/>
  <c r="G107" i="6"/>
  <c r="G90" i="10"/>
  <c r="F91" i="10"/>
  <c r="I106" i="6"/>
  <c r="K106" i="6"/>
  <c r="L106" i="6" s="1"/>
  <c r="O105" i="6"/>
  <c r="M106" i="6"/>
  <c r="M107" i="6" l="1"/>
  <c r="G91" i="10"/>
  <c r="F92" i="10"/>
  <c r="O106" i="6"/>
  <c r="I107" i="6"/>
  <c r="K107" i="6"/>
  <c r="L107" i="6" s="1"/>
  <c r="G108" i="6"/>
  <c r="F109" i="6"/>
  <c r="I108" i="6" l="1"/>
  <c r="K108" i="6"/>
  <c r="L108" i="6" s="1"/>
  <c r="G92" i="10"/>
  <c r="F93" i="10"/>
  <c r="G109" i="6"/>
  <c r="F110" i="6"/>
  <c r="O107" i="6"/>
  <c r="M108" i="6"/>
  <c r="M109" i="6" l="1"/>
  <c r="O108" i="6"/>
  <c r="G93" i="10"/>
  <c r="F94" i="10"/>
  <c r="G110" i="6"/>
  <c r="F111" i="6"/>
  <c r="I109" i="6"/>
  <c r="K109" i="6"/>
  <c r="L109" i="6" s="1"/>
  <c r="O109" i="6" l="1"/>
  <c r="M110" i="6"/>
  <c r="K110" i="6"/>
  <c r="L110" i="6" s="1"/>
  <c r="I110" i="6"/>
  <c r="G94" i="10"/>
  <c r="F95" i="10"/>
  <c r="G111" i="6"/>
  <c r="F112" i="6"/>
  <c r="O110" i="6" l="1"/>
  <c r="G112" i="6"/>
  <c r="F113" i="6"/>
  <c r="I111" i="6"/>
  <c r="K111" i="6"/>
  <c r="L111" i="6" s="1"/>
  <c r="G95" i="10"/>
  <c r="F96" i="10"/>
  <c r="M111" i="6"/>
  <c r="M112" i="6" l="1"/>
  <c r="O111" i="6"/>
  <c r="G96" i="10"/>
  <c r="F97" i="10"/>
  <c r="F114" i="6"/>
  <c r="G113" i="6"/>
  <c r="K112" i="6"/>
  <c r="L112" i="6" s="1"/>
  <c r="I112" i="6"/>
  <c r="O112" i="6" l="1"/>
  <c r="F115" i="6"/>
  <c r="G114" i="6"/>
  <c r="G97" i="10"/>
  <c r="F98" i="10"/>
  <c r="I113" i="6"/>
  <c r="K113" i="6"/>
  <c r="L113" i="6" s="1"/>
  <c r="M113" i="6"/>
  <c r="M114" i="6" l="1"/>
  <c r="K114" i="6"/>
  <c r="L114" i="6" s="1"/>
  <c r="I114" i="6"/>
  <c r="G115" i="6"/>
  <c r="F116" i="6"/>
  <c r="G98" i="10"/>
  <c r="F99" i="10"/>
  <c r="O113" i="6"/>
  <c r="O114" i="6" l="1"/>
  <c r="K115" i="6"/>
  <c r="L115" i="6" s="1"/>
  <c r="I115" i="6"/>
  <c r="G99" i="10"/>
  <c r="F100" i="10"/>
  <c r="G116" i="6"/>
  <c r="F117" i="6"/>
  <c r="M115" i="6"/>
  <c r="O115" i="6" l="1"/>
  <c r="M116" i="6"/>
  <c r="G100" i="10"/>
  <c r="F101" i="10"/>
  <c r="G117" i="6"/>
  <c r="F118" i="6"/>
  <c r="I116" i="6"/>
  <c r="K116" i="6"/>
  <c r="L116" i="6" s="1"/>
  <c r="O116" i="6" l="1"/>
  <c r="F119" i="6"/>
  <c r="G118" i="6"/>
  <c r="G101" i="10"/>
  <c r="F102" i="10"/>
  <c r="I117" i="6"/>
  <c r="K117" i="6"/>
  <c r="L117" i="6" s="1"/>
  <c r="M117" i="6"/>
  <c r="M118" i="6" l="1"/>
  <c r="O117" i="6"/>
  <c r="G102" i="10"/>
  <c r="F103" i="10"/>
  <c r="K118" i="6"/>
  <c r="L118" i="6" s="1"/>
  <c r="I118" i="6"/>
  <c r="G119" i="6"/>
  <c r="F120" i="6"/>
  <c r="G120" i="6" l="1"/>
  <c r="F121" i="6"/>
  <c r="G103" i="10"/>
  <c r="F104" i="10"/>
  <c r="M119" i="6"/>
  <c r="M120" i="6" s="1"/>
  <c r="K119" i="6"/>
  <c r="L119" i="6" s="1"/>
  <c r="I119" i="6"/>
  <c r="O118" i="6"/>
  <c r="O119" i="6" l="1"/>
  <c r="F122" i="6"/>
  <c r="G121" i="6"/>
  <c r="G104" i="10"/>
  <c r="F105" i="10"/>
  <c r="I120" i="6"/>
  <c r="K120" i="6"/>
  <c r="L120" i="6" s="1"/>
  <c r="K121" i="6" l="1"/>
  <c r="L121" i="6" s="1"/>
  <c r="I121" i="6"/>
  <c r="G105" i="10"/>
  <c r="F106" i="10"/>
  <c r="O120" i="6"/>
  <c r="G122" i="6"/>
  <c r="F123" i="6"/>
  <c r="M121" i="6"/>
  <c r="O121" i="6" l="1"/>
  <c r="G106" i="10"/>
  <c r="F107" i="10"/>
  <c r="M122" i="6"/>
  <c r="K122" i="6"/>
  <c r="L122" i="6" s="1"/>
  <c r="I122" i="6"/>
  <c r="G123" i="6"/>
  <c r="F124" i="6"/>
  <c r="M123" i="6" l="1"/>
  <c r="K123" i="6"/>
  <c r="L123" i="6" s="1"/>
  <c r="I123" i="6"/>
  <c r="G124" i="6"/>
  <c r="M124" i="6" s="1"/>
  <c r="F125" i="6"/>
  <c r="O122" i="6"/>
  <c r="G107" i="10"/>
  <c r="F108" i="10"/>
  <c r="O123" i="6" l="1"/>
  <c r="G125" i="6"/>
  <c r="F126" i="6"/>
  <c r="G108" i="10"/>
  <c r="F109" i="10"/>
  <c r="I124" i="6"/>
  <c r="K124" i="6"/>
  <c r="L124" i="6" s="1"/>
  <c r="G126" i="6" l="1"/>
  <c r="F127" i="6"/>
  <c r="G109" i="10"/>
  <c r="F110" i="10"/>
  <c r="M125" i="6"/>
  <c r="I125" i="6"/>
  <c r="K125" i="6"/>
  <c r="L125" i="6" s="1"/>
  <c r="O124" i="6"/>
  <c r="O125" i="6" l="1"/>
  <c r="G110" i="10"/>
  <c r="F111" i="10"/>
  <c r="F128" i="6"/>
  <c r="G127" i="6"/>
  <c r="M126" i="6"/>
  <c r="I126" i="6"/>
  <c r="K126" i="6"/>
  <c r="L126" i="6" s="1"/>
  <c r="G111" i="10" l="1"/>
  <c r="F112" i="10"/>
  <c r="G128" i="6"/>
  <c r="F129" i="6"/>
  <c r="M127" i="6"/>
  <c r="K127" i="6"/>
  <c r="L127" i="6" s="1"/>
  <c r="I127" i="6"/>
  <c r="O126" i="6"/>
  <c r="O127" i="6" l="1"/>
  <c r="G129" i="6"/>
  <c r="F130" i="6"/>
  <c r="M128" i="6"/>
  <c r="I128" i="6"/>
  <c r="K128" i="6"/>
  <c r="L128" i="6" s="1"/>
  <c r="G112" i="10"/>
  <c r="F113" i="10"/>
  <c r="O128" i="6" l="1"/>
  <c r="G113" i="10"/>
  <c r="F114" i="10"/>
  <c r="G130" i="6"/>
  <c r="F131" i="6"/>
  <c r="M129" i="6"/>
  <c r="K129" i="6"/>
  <c r="L129" i="6" s="1"/>
  <c r="I129" i="6"/>
  <c r="M130" i="6" l="1"/>
  <c r="K130" i="6"/>
  <c r="L130" i="6" s="1"/>
  <c r="I130" i="6"/>
  <c r="G114" i="10"/>
  <c r="F115" i="10"/>
  <c r="F132" i="6"/>
  <c r="G131" i="6"/>
  <c r="O129" i="6"/>
  <c r="O130" i="6" l="1"/>
  <c r="M131" i="6"/>
  <c r="G132" i="6"/>
  <c r="F133" i="6"/>
  <c r="G115" i="10"/>
  <c r="F116" i="10"/>
  <c r="I131" i="6"/>
  <c r="K131" i="6"/>
  <c r="L131" i="6" s="1"/>
  <c r="G133" i="6" l="1"/>
  <c r="F134" i="6"/>
  <c r="K132" i="6"/>
  <c r="L132" i="6" s="1"/>
  <c r="I132" i="6"/>
  <c r="G116" i="10"/>
  <c r="F117" i="10"/>
  <c r="O131" i="6"/>
  <c r="M132" i="6"/>
  <c r="M133" i="6" l="1"/>
  <c r="O132" i="6"/>
  <c r="G134" i="6"/>
  <c r="F135" i="6"/>
  <c r="G117" i="10"/>
  <c r="F118" i="10"/>
  <c r="K133" i="6"/>
  <c r="L133" i="6" s="1"/>
  <c r="I133" i="6"/>
  <c r="G118" i="10" l="1"/>
  <c r="F119" i="10"/>
  <c r="F136" i="6"/>
  <c r="G135" i="6"/>
  <c r="M134" i="6"/>
  <c r="I134" i="6"/>
  <c r="K134" i="6"/>
  <c r="L134" i="6" s="1"/>
  <c r="O133" i="6"/>
  <c r="O134" i="6" l="1"/>
  <c r="G136" i="6"/>
  <c r="F137" i="6"/>
  <c r="G119" i="10"/>
  <c r="F120" i="10"/>
  <c r="M135" i="6"/>
  <c r="M136" i="6" s="1"/>
  <c r="I135" i="6"/>
  <c r="K135" i="6"/>
  <c r="L135" i="6" s="1"/>
  <c r="G137" i="6" l="1"/>
  <c r="F138" i="6"/>
  <c r="G120" i="10"/>
  <c r="F121" i="10"/>
  <c r="I136" i="6"/>
  <c r="K136" i="6"/>
  <c r="L136" i="6" s="1"/>
  <c r="O135" i="6"/>
  <c r="O136" i="6" l="1"/>
  <c r="G121" i="10"/>
  <c r="F122" i="10"/>
  <c r="G138" i="6"/>
  <c r="F139" i="6"/>
  <c r="I137" i="6"/>
  <c r="K137" i="6"/>
  <c r="L137" i="6" s="1"/>
  <c r="M137" i="6"/>
  <c r="F140" i="6" l="1"/>
  <c r="G139" i="6"/>
  <c r="G122" i="10"/>
  <c r="F123" i="10"/>
  <c r="M138" i="6"/>
  <c r="K138" i="6"/>
  <c r="L138" i="6" s="1"/>
  <c r="I138" i="6"/>
  <c r="O137" i="6"/>
  <c r="M139" i="6" l="1"/>
  <c r="O138" i="6"/>
  <c r="G123" i="10"/>
  <c r="F124" i="10"/>
  <c r="I139" i="6"/>
  <c r="K139" i="6"/>
  <c r="L139" i="6" s="1"/>
  <c r="F141" i="6"/>
  <c r="G140" i="6"/>
  <c r="F142" i="6" l="1"/>
  <c r="G141" i="6"/>
  <c r="G124" i="10"/>
  <c r="F125" i="10"/>
  <c r="K140" i="6"/>
  <c r="L140" i="6" s="1"/>
  <c r="I140" i="6"/>
  <c r="M140" i="6"/>
  <c r="O139" i="6"/>
  <c r="O140" i="6" l="1"/>
  <c r="M141" i="6"/>
  <c r="G125" i="10"/>
  <c r="F126" i="10"/>
  <c r="I141" i="6"/>
  <c r="K141" i="6"/>
  <c r="L141" i="6" s="1"/>
  <c r="F143" i="6"/>
  <c r="G142" i="6"/>
  <c r="I142" i="6" l="1"/>
  <c r="K142" i="6"/>
  <c r="L142" i="6" s="1"/>
  <c r="G126" i="10"/>
  <c r="F127" i="10"/>
  <c r="F144" i="6"/>
  <c r="G143" i="6"/>
  <c r="M142" i="6"/>
  <c r="O141" i="6"/>
  <c r="O142" i="6" l="1"/>
  <c r="G144" i="6"/>
  <c r="F145" i="6"/>
  <c r="M143" i="6"/>
  <c r="I143" i="6"/>
  <c r="K143" i="6"/>
  <c r="L143" i="6" s="1"/>
  <c r="G127" i="10"/>
  <c r="F128" i="10"/>
  <c r="F146" i="6" l="1"/>
  <c r="G145" i="6"/>
  <c r="G128" i="10"/>
  <c r="F129" i="10"/>
  <c r="M144" i="6"/>
  <c r="I144" i="6"/>
  <c r="K144" i="6"/>
  <c r="L144" i="6" s="1"/>
  <c r="O143" i="6"/>
  <c r="O144" i="6" l="1"/>
  <c r="G129" i="10"/>
  <c r="F130" i="10"/>
  <c r="M145" i="6"/>
  <c r="I145" i="6"/>
  <c r="K145" i="6"/>
  <c r="L145" i="6" s="1"/>
  <c r="F147" i="6"/>
  <c r="G146" i="6"/>
  <c r="G130" i="10" l="1"/>
  <c r="F131" i="10"/>
  <c r="G147" i="6"/>
  <c r="F148" i="6"/>
  <c r="M146" i="6"/>
  <c r="K146" i="6"/>
  <c r="L146" i="6" s="1"/>
  <c r="I146" i="6"/>
  <c r="O145" i="6"/>
  <c r="O146" i="6" l="1"/>
  <c r="M147" i="6"/>
  <c r="F149" i="6"/>
  <c r="G148" i="6"/>
  <c r="G131" i="10"/>
  <c r="F132" i="10"/>
  <c r="K147" i="6"/>
  <c r="L147" i="6" s="1"/>
  <c r="I147" i="6"/>
  <c r="G132" i="10" l="1"/>
  <c r="F133" i="10"/>
  <c r="O147" i="6"/>
  <c r="M148" i="6"/>
  <c r="I148" i="6"/>
  <c r="K148" i="6"/>
  <c r="L148" i="6" s="1"/>
  <c r="F150" i="6"/>
  <c r="G149" i="6"/>
  <c r="O148" i="6" l="1"/>
  <c r="I149" i="6"/>
  <c r="K149" i="6"/>
  <c r="L149" i="6" s="1"/>
  <c r="G133" i="10"/>
  <c r="F134" i="10"/>
  <c r="F151" i="6"/>
  <c r="G150" i="6"/>
  <c r="M149" i="6"/>
  <c r="G134" i="10" l="1"/>
  <c r="F135" i="10"/>
  <c r="M150" i="6"/>
  <c r="F152" i="6"/>
  <c r="G151" i="6"/>
  <c r="K150" i="6"/>
  <c r="L150" i="6" s="1"/>
  <c r="I150" i="6"/>
  <c r="O149" i="6"/>
  <c r="O150" i="6" l="1"/>
  <c r="I151" i="6"/>
  <c r="K151" i="6"/>
  <c r="L151" i="6" s="1"/>
  <c r="G152" i="6"/>
  <c r="F153" i="6"/>
  <c r="M151" i="6"/>
  <c r="G135" i="10"/>
  <c r="F136" i="10"/>
  <c r="O151" i="6" l="1"/>
  <c r="M152" i="6"/>
  <c r="G153" i="6"/>
  <c r="F154" i="6"/>
  <c r="I152" i="6"/>
  <c r="K152" i="6"/>
  <c r="L152" i="6" s="1"/>
  <c r="G136" i="10"/>
  <c r="F137" i="10"/>
  <c r="G137" i="10" l="1"/>
  <c r="F138" i="10"/>
  <c r="O152" i="6"/>
  <c r="F155" i="6"/>
  <c r="G154" i="6"/>
  <c r="M153" i="6"/>
  <c r="I153" i="6"/>
  <c r="K153" i="6"/>
  <c r="L153" i="6" s="1"/>
  <c r="M154" i="6" l="1"/>
  <c r="O153" i="6"/>
  <c r="I154" i="6"/>
  <c r="K154" i="6"/>
  <c r="L154" i="6" s="1"/>
  <c r="G138" i="10"/>
  <c r="F139" i="10"/>
  <c r="G155" i="6"/>
  <c r="F156" i="6"/>
  <c r="F157" i="6" l="1"/>
  <c r="G156" i="6"/>
  <c r="K155" i="6"/>
  <c r="L155" i="6" s="1"/>
  <c r="I155" i="6"/>
  <c r="G139" i="10"/>
  <c r="F140" i="10"/>
  <c r="O154" i="6"/>
  <c r="M155" i="6"/>
  <c r="M156" i="6" l="1"/>
  <c r="O155" i="6"/>
  <c r="G140" i="10"/>
  <c r="F141" i="10"/>
  <c r="K156" i="6"/>
  <c r="L156" i="6" s="1"/>
  <c r="I156" i="6"/>
  <c r="F158" i="6"/>
  <c r="G157" i="6"/>
  <c r="F159" i="6" l="1"/>
  <c r="G158" i="6"/>
  <c r="O156" i="6"/>
  <c r="M157" i="6"/>
  <c r="I157" i="6"/>
  <c r="K157" i="6"/>
  <c r="L157" i="6" s="1"/>
  <c r="G141" i="10"/>
  <c r="F142" i="10"/>
  <c r="G142" i="10" l="1"/>
  <c r="F143" i="10"/>
  <c r="O157" i="6"/>
  <c r="M158" i="6"/>
  <c r="K158" i="6"/>
  <c r="L158" i="6" s="1"/>
  <c r="I158" i="6"/>
  <c r="G159" i="6"/>
  <c r="F160" i="6"/>
  <c r="O158" i="6" l="1"/>
  <c r="M159" i="6"/>
  <c r="I159" i="6"/>
  <c r="K159" i="6"/>
  <c r="L159" i="6" s="1"/>
  <c r="F161" i="6"/>
  <c r="G160" i="6"/>
  <c r="G143" i="10"/>
  <c r="F144" i="10"/>
  <c r="O159" i="6" l="1"/>
  <c r="G144" i="10"/>
  <c r="F145" i="10"/>
  <c r="I160" i="6"/>
  <c r="K160" i="6"/>
  <c r="L160" i="6" s="1"/>
  <c r="F162" i="6"/>
  <c r="G161" i="6"/>
  <c r="M160" i="6"/>
  <c r="M161" i="6" l="1"/>
  <c r="K161" i="6"/>
  <c r="L161" i="6" s="1"/>
  <c r="I161" i="6"/>
  <c r="O160" i="6"/>
  <c r="O161" i="6" s="1"/>
  <c r="G162" i="6"/>
  <c r="F163" i="6"/>
  <c r="G145" i="10"/>
  <c r="F146" i="10"/>
  <c r="G146" i="10" l="1"/>
  <c r="F147" i="10"/>
  <c r="M162" i="6"/>
  <c r="K162" i="6"/>
  <c r="L162" i="6" s="1"/>
  <c r="I162" i="6"/>
  <c r="F164" i="6"/>
  <c r="G163" i="6"/>
  <c r="G164" i="6" l="1"/>
  <c r="F165" i="6"/>
  <c r="M163" i="6"/>
  <c r="I163" i="6"/>
  <c r="K163" i="6"/>
  <c r="L163" i="6" s="1"/>
  <c r="G147" i="10"/>
  <c r="F148" i="10"/>
  <c r="O162" i="6"/>
  <c r="M164" i="6" l="1"/>
  <c r="O163" i="6"/>
  <c r="F166" i="6"/>
  <c r="G165" i="6"/>
  <c r="G148" i="10"/>
  <c r="F149" i="10"/>
  <c r="I164" i="6"/>
  <c r="K164" i="6"/>
  <c r="L164" i="6" s="1"/>
  <c r="G166" i="6" l="1"/>
  <c r="F167" i="6"/>
  <c r="G149" i="10"/>
  <c r="F150" i="10"/>
  <c r="K165" i="6"/>
  <c r="L165" i="6" s="1"/>
  <c r="I165" i="6"/>
  <c r="M165" i="6"/>
  <c r="O164" i="6"/>
  <c r="M166" i="6" l="1"/>
  <c r="O165" i="6"/>
  <c r="F168" i="6"/>
  <c r="G167" i="6"/>
  <c r="G150" i="10"/>
  <c r="F151" i="10"/>
  <c r="K166" i="6"/>
  <c r="L166" i="6" s="1"/>
  <c r="I166" i="6"/>
  <c r="G151" i="10" l="1"/>
  <c r="F152" i="10"/>
  <c r="I167" i="6"/>
  <c r="K167" i="6"/>
  <c r="L167" i="6" s="1"/>
  <c r="F169" i="6"/>
  <c r="G168" i="6"/>
  <c r="O166" i="6"/>
  <c r="M167" i="6"/>
  <c r="M168" i="6" l="1"/>
  <c r="O167" i="6"/>
  <c r="K168" i="6"/>
  <c r="L168" i="6" s="1"/>
  <c r="I168" i="6"/>
  <c r="G152" i="10"/>
  <c r="F153" i="10"/>
  <c r="F170" i="6"/>
  <c r="G169" i="6"/>
  <c r="I169" i="6" l="1"/>
  <c r="K169" i="6"/>
  <c r="L169" i="6" s="1"/>
  <c r="F171" i="6"/>
  <c r="G170" i="6"/>
  <c r="M169" i="6"/>
  <c r="G153" i="10"/>
  <c r="F154" i="10"/>
  <c r="O168" i="6"/>
  <c r="O169" i="6" l="1"/>
  <c r="M170" i="6"/>
  <c r="G154" i="10"/>
  <c r="F155" i="10"/>
  <c r="K170" i="6"/>
  <c r="L170" i="6" s="1"/>
  <c r="I170" i="6"/>
  <c r="F172" i="6"/>
  <c r="G171" i="6"/>
  <c r="K171" i="6" l="1"/>
  <c r="L171" i="6" s="1"/>
  <c r="I171" i="6"/>
  <c r="M171" i="6"/>
  <c r="O170" i="6"/>
  <c r="F173" i="6"/>
  <c r="G172" i="6"/>
  <c r="G155" i="10"/>
  <c r="F156" i="10"/>
  <c r="O171" i="6" l="1"/>
  <c r="G173" i="6"/>
  <c r="F174" i="6"/>
  <c r="M172" i="6"/>
  <c r="G156" i="10"/>
  <c r="F157" i="10"/>
  <c r="K172" i="6"/>
  <c r="L172" i="6" s="1"/>
  <c r="I172" i="6"/>
  <c r="M173" i="6" l="1"/>
  <c r="G157" i="10"/>
  <c r="F158" i="10"/>
  <c r="G174" i="6"/>
  <c r="M174" i="6" s="1"/>
  <c r="F175" i="6"/>
  <c r="K173" i="6"/>
  <c r="L173" i="6" s="1"/>
  <c r="I173" i="6"/>
  <c r="O172" i="6"/>
  <c r="O173" i="6" l="1"/>
  <c r="I174" i="6"/>
  <c r="K174" i="6"/>
  <c r="L174" i="6" s="1"/>
  <c r="G158" i="10"/>
  <c r="F159" i="10"/>
  <c r="F176" i="6"/>
  <c r="G175" i="6"/>
  <c r="G159" i="10" l="1"/>
  <c r="F160" i="10"/>
  <c r="K175" i="6"/>
  <c r="L175" i="6" s="1"/>
  <c r="I175" i="6"/>
  <c r="M175" i="6"/>
  <c r="F177" i="6"/>
  <c r="G176" i="6"/>
  <c r="O174" i="6"/>
  <c r="O175" i="6" l="1"/>
  <c r="M176" i="6"/>
  <c r="G177" i="6"/>
  <c r="F178" i="6"/>
  <c r="G160" i="10"/>
  <c r="F161" i="10"/>
  <c r="I176" i="6"/>
  <c r="K176" i="6"/>
  <c r="L176" i="6" s="1"/>
  <c r="G161" i="10" l="1"/>
  <c r="F162" i="10"/>
  <c r="M177" i="6"/>
  <c r="K177" i="6"/>
  <c r="L177" i="6" s="1"/>
  <c r="I177" i="6"/>
  <c r="F179" i="6"/>
  <c r="G178" i="6"/>
  <c r="O176" i="6"/>
  <c r="O177" i="6" l="1"/>
  <c r="K178" i="6"/>
  <c r="L178" i="6" s="1"/>
  <c r="I178" i="6"/>
  <c r="F180" i="6"/>
  <c r="G179" i="6"/>
  <c r="M178" i="6"/>
  <c r="G162" i="10"/>
  <c r="F163" i="10"/>
  <c r="M179" i="6" l="1"/>
  <c r="O178" i="6"/>
  <c r="G163" i="10"/>
  <c r="F164" i="10"/>
  <c r="K179" i="6"/>
  <c r="L179" i="6" s="1"/>
  <c r="I179" i="6"/>
  <c r="G180" i="6"/>
  <c r="F181" i="6"/>
  <c r="O179" i="6" l="1"/>
  <c r="G181" i="6"/>
  <c r="F182" i="6"/>
  <c r="K180" i="6"/>
  <c r="L180" i="6" s="1"/>
  <c r="I180" i="6"/>
  <c r="M180" i="6"/>
  <c r="M181" i="6" s="1"/>
  <c r="G164" i="10"/>
  <c r="F165" i="10"/>
  <c r="O180" i="6" l="1"/>
  <c r="G182" i="6"/>
  <c r="M182" i="6" s="1"/>
  <c r="F183" i="6"/>
  <c r="G165" i="10"/>
  <c r="F166" i="10"/>
  <c r="I181" i="6"/>
  <c r="K181" i="6"/>
  <c r="L181" i="6" s="1"/>
  <c r="G183" i="6" l="1"/>
  <c r="M183" i="6" s="1"/>
  <c r="F184" i="6"/>
  <c r="I182" i="6"/>
  <c r="K182" i="6"/>
  <c r="L182" i="6" s="1"/>
  <c r="G166" i="10"/>
  <c r="F167" i="10"/>
  <c r="O181" i="6"/>
  <c r="O182" i="6" l="1"/>
  <c r="F185" i="6"/>
  <c r="G184" i="6"/>
  <c r="G167" i="10"/>
  <c r="F168" i="10"/>
  <c r="I183" i="6"/>
  <c r="K183" i="6"/>
  <c r="L183" i="6" s="1"/>
  <c r="K184" i="6" l="1"/>
  <c r="L184" i="6" s="1"/>
  <c r="I184" i="6"/>
  <c r="G185" i="6"/>
  <c r="F186" i="6"/>
  <c r="G168" i="10"/>
  <c r="F169" i="10"/>
  <c r="M184" i="6"/>
  <c r="O183" i="6"/>
  <c r="O184" i="6" l="1"/>
  <c r="M185" i="6"/>
  <c r="G169" i="10"/>
  <c r="F170" i="10"/>
  <c r="I185" i="6"/>
  <c r="K185" i="6"/>
  <c r="L185" i="6" s="1"/>
  <c r="F187" i="6"/>
  <c r="G186" i="6"/>
  <c r="K186" i="6" l="1"/>
  <c r="L186" i="6" s="1"/>
  <c r="I186" i="6"/>
  <c r="G187" i="6"/>
  <c r="F188" i="6"/>
  <c r="G170" i="10"/>
  <c r="F171" i="10"/>
  <c r="M186" i="6"/>
  <c r="O185" i="6"/>
  <c r="O186" i="6" l="1"/>
  <c r="F189" i="6"/>
  <c r="G188" i="6"/>
  <c r="M187" i="6"/>
  <c r="I187" i="6"/>
  <c r="K187" i="6"/>
  <c r="L187" i="6" s="1"/>
  <c r="G171" i="10"/>
  <c r="F172" i="10"/>
  <c r="M188" i="6" l="1"/>
  <c r="G172" i="10"/>
  <c r="F173" i="10"/>
  <c r="O187" i="6"/>
  <c r="K188" i="6"/>
  <c r="L188" i="6" s="1"/>
  <c r="I188" i="6"/>
  <c r="G189" i="6"/>
  <c r="F190" i="6"/>
  <c r="K189" i="6" l="1"/>
  <c r="L189" i="6" s="1"/>
  <c r="I189" i="6"/>
  <c r="M189" i="6"/>
  <c r="G173" i="10"/>
  <c r="F174" i="10"/>
  <c r="G190" i="6"/>
  <c r="F191" i="6"/>
  <c r="O188" i="6"/>
  <c r="O189" i="6" l="1"/>
  <c r="G191" i="6"/>
  <c r="F192" i="6"/>
  <c r="M190" i="6"/>
  <c r="I190" i="6"/>
  <c r="K190" i="6"/>
  <c r="L190" i="6" s="1"/>
  <c r="G174" i="10"/>
  <c r="F175" i="10"/>
  <c r="M191" i="6" l="1"/>
  <c r="O190" i="6"/>
  <c r="G175" i="10"/>
  <c r="F176" i="10"/>
  <c r="F193" i="6"/>
  <c r="G192" i="6"/>
  <c r="M192" i="6" s="1"/>
  <c r="I191" i="6"/>
  <c r="K191" i="6"/>
  <c r="L191" i="6" s="1"/>
  <c r="G193" i="6" l="1"/>
  <c r="M193" i="6" s="1"/>
  <c r="F194" i="6"/>
  <c r="K192" i="6"/>
  <c r="L192" i="6" s="1"/>
  <c r="I192" i="6"/>
  <c r="G176" i="10"/>
  <c r="F177" i="10"/>
  <c r="O191" i="6"/>
  <c r="O192" i="6" l="1"/>
  <c r="G177" i="10"/>
  <c r="F178" i="10"/>
  <c r="G194" i="6"/>
  <c r="M194" i="6" s="1"/>
  <c r="F195" i="6"/>
  <c r="I193" i="6"/>
  <c r="K193" i="6"/>
  <c r="L193" i="6" s="1"/>
  <c r="F196" i="6" l="1"/>
  <c r="G195" i="6"/>
  <c r="G178" i="10"/>
  <c r="F179" i="10"/>
  <c r="I194" i="6"/>
  <c r="K194" i="6"/>
  <c r="L194" i="6" s="1"/>
  <c r="O193" i="6"/>
  <c r="O194" i="6" l="1"/>
  <c r="F197" i="6"/>
  <c r="G196" i="6"/>
  <c r="G179" i="10"/>
  <c r="F180" i="10"/>
  <c r="K195" i="6"/>
  <c r="L195" i="6" s="1"/>
  <c r="I195" i="6"/>
  <c r="M195" i="6"/>
  <c r="M196" i="6" l="1"/>
  <c r="G180" i="10"/>
  <c r="F181" i="10"/>
  <c r="K196" i="6"/>
  <c r="L196" i="6" s="1"/>
  <c r="I196" i="6"/>
  <c r="G197" i="6"/>
  <c r="F198" i="6"/>
  <c r="O195" i="6"/>
  <c r="O196" i="6" l="1"/>
  <c r="K197" i="6"/>
  <c r="L197" i="6" s="1"/>
  <c r="I197" i="6"/>
  <c r="F199" i="6"/>
  <c r="G198" i="6"/>
  <c r="G181" i="10"/>
  <c r="F182" i="10"/>
  <c r="M197" i="6"/>
  <c r="M198" i="6" l="1"/>
  <c r="G182" i="10"/>
  <c r="F183" i="10"/>
  <c r="I198" i="6"/>
  <c r="K198" i="6"/>
  <c r="L198" i="6" s="1"/>
  <c r="G199" i="6"/>
  <c r="F200" i="6"/>
  <c r="O197" i="6"/>
  <c r="O198" i="6" l="1"/>
  <c r="I199" i="6"/>
  <c r="K199" i="6"/>
  <c r="L199" i="6" s="1"/>
  <c r="G183" i="10"/>
  <c r="F184" i="10"/>
  <c r="G200" i="6"/>
  <c r="F201" i="6"/>
  <c r="M199" i="6"/>
  <c r="M200" i="6" l="1"/>
  <c r="I200" i="6"/>
  <c r="K200" i="6"/>
  <c r="L200" i="6" s="1"/>
  <c r="G184" i="10"/>
  <c r="F185" i="10"/>
  <c r="F202" i="6"/>
  <c r="G201" i="6"/>
  <c r="O199" i="6"/>
  <c r="O200" i="6" l="1"/>
  <c r="I201" i="6"/>
  <c r="K201" i="6"/>
  <c r="L201" i="6" s="1"/>
  <c r="G185" i="10"/>
  <c r="F186" i="10"/>
  <c r="G202" i="6"/>
  <c r="F203" i="6"/>
  <c r="M201" i="6"/>
  <c r="M202" i="6" l="1"/>
  <c r="F204" i="6"/>
  <c r="G203" i="6"/>
  <c r="I202" i="6"/>
  <c r="K202" i="6"/>
  <c r="L202" i="6" s="1"/>
  <c r="G186" i="10"/>
  <c r="F187" i="10"/>
  <c r="O201" i="6"/>
  <c r="M203" i="6" l="1"/>
  <c r="O202" i="6"/>
  <c r="G187" i="10"/>
  <c r="F188" i="10"/>
  <c r="K203" i="6"/>
  <c r="L203" i="6" s="1"/>
  <c r="I203" i="6"/>
  <c r="G204" i="6"/>
  <c r="F205" i="6"/>
  <c r="G205" i="6" l="1"/>
  <c r="F206" i="6"/>
  <c r="O203" i="6"/>
  <c r="I204" i="6"/>
  <c r="K204" i="6"/>
  <c r="L204" i="6" s="1"/>
  <c r="G188" i="10"/>
  <c r="F189" i="10"/>
  <c r="M204" i="6"/>
  <c r="M205" i="6" l="1"/>
  <c r="O204" i="6"/>
  <c r="G189" i="10"/>
  <c r="F190" i="10"/>
  <c r="F207" i="6"/>
  <c r="G206" i="6"/>
  <c r="I205" i="6"/>
  <c r="K205" i="6"/>
  <c r="L205" i="6" s="1"/>
  <c r="O205" i="6" l="1"/>
  <c r="G190" i="10"/>
  <c r="F191" i="10"/>
  <c r="K206" i="6"/>
  <c r="L206" i="6" s="1"/>
  <c r="I206" i="6"/>
  <c r="F208" i="6"/>
  <c r="G207" i="6"/>
  <c r="M206" i="6"/>
  <c r="M207" i="6" l="1"/>
  <c r="G191" i="10"/>
  <c r="F192" i="10"/>
  <c r="G208" i="6"/>
  <c r="F209" i="6"/>
  <c r="I207" i="6"/>
  <c r="K207" i="6"/>
  <c r="L207" i="6" s="1"/>
  <c r="O206" i="6"/>
  <c r="M208" i="6" l="1"/>
  <c r="F210" i="6"/>
  <c r="G209" i="6"/>
  <c r="G192" i="10"/>
  <c r="F193" i="10"/>
  <c r="O207" i="6"/>
  <c r="I208" i="6"/>
  <c r="K208" i="6"/>
  <c r="L208" i="6" s="1"/>
  <c r="M209" i="6" l="1"/>
  <c r="O208" i="6"/>
  <c r="G193" i="10"/>
  <c r="F194" i="10"/>
  <c r="I209" i="6"/>
  <c r="K209" i="6"/>
  <c r="L209" i="6" s="1"/>
  <c r="G210" i="6"/>
  <c r="F211" i="6"/>
  <c r="F212" i="6" l="1"/>
  <c r="G211" i="6"/>
  <c r="G194" i="10"/>
  <c r="F195" i="10"/>
  <c r="K210" i="6"/>
  <c r="L210" i="6" s="1"/>
  <c r="I210" i="6"/>
  <c r="O209" i="6"/>
  <c r="M210" i="6"/>
  <c r="M211" i="6" l="1"/>
  <c r="O210" i="6"/>
  <c r="G195" i="10"/>
  <c r="F196" i="10"/>
  <c r="K211" i="6"/>
  <c r="L211" i="6" s="1"/>
  <c r="I211" i="6"/>
  <c r="G212" i="6"/>
  <c r="F213" i="6"/>
  <c r="K212" i="6" l="1"/>
  <c r="L212" i="6" s="1"/>
  <c r="I212" i="6"/>
  <c r="F214" i="6"/>
  <c r="G213" i="6"/>
  <c r="O211" i="6"/>
  <c r="G196" i="10"/>
  <c r="F197" i="10"/>
  <c r="M212" i="6"/>
  <c r="O212" i="6" l="1"/>
  <c r="M213" i="6"/>
  <c r="G197" i="10"/>
  <c r="F198" i="10"/>
  <c r="F215" i="6"/>
  <c r="G214" i="6"/>
  <c r="M214" i="6" s="1"/>
  <c r="K213" i="6"/>
  <c r="L213" i="6" s="1"/>
  <c r="I213" i="6"/>
  <c r="I214" i="6" l="1"/>
  <c r="K214" i="6"/>
  <c r="L214" i="6" s="1"/>
  <c r="O213" i="6"/>
  <c r="G215" i="6"/>
  <c r="M215" i="6" s="1"/>
  <c r="F216" i="6"/>
  <c r="G198" i="10"/>
  <c r="F199" i="10"/>
  <c r="O214" i="6" l="1"/>
  <c r="G199" i="10"/>
  <c r="F200" i="10"/>
  <c r="I215" i="6"/>
  <c r="K215" i="6"/>
  <c r="L215" i="6" s="1"/>
  <c r="F217" i="6"/>
  <c r="G216" i="6"/>
  <c r="F218" i="6" l="1"/>
  <c r="G217" i="6"/>
  <c r="I216" i="6"/>
  <c r="K216" i="6"/>
  <c r="L216" i="6" s="1"/>
  <c r="G200" i="10"/>
  <c r="F201" i="10"/>
  <c r="O215" i="6"/>
  <c r="M216" i="6"/>
  <c r="O216" i="6" l="1"/>
  <c r="M217" i="6"/>
  <c r="G201" i="10"/>
  <c r="F202" i="10"/>
  <c r="K217" i="6"/>
  <c r="L217" i="6" s="1"/>
  <c r="I217" i="6"/>
  <c r="G218" i="6"/>
  <c r="F219" i="6"/>
  <c r="O217" i="6" l="1"/>
  <c r="G219" i="6"/>
  <c r="F220" i="6"/>
  <c r="K218" i="6"/>
  <c r="L218" i="6" s="1"/>
  <c r="I218" i="6"/>
  <c r="G202" i="10"/>
  <c r="F203" i="10"/>
  <c r="M218" i="6"/>
  <c r="M219" i="6" l="1"/>
  <c r="O218" i="6"/>
  <c r="G203" i="10"/>
  <c r="F204" i="10"/>
  <c r="F221" i="6"/>
  <c r="G220" i="6"/>
  <c r="I219" i="6"/>
  <c r="K219" i="6"/>
  <c r="L219" i="6" s="1"/>
  <c r="F222" i="6" l="1"/>
  <c r="G221" i="6"/>
  <c r="G204" i="10"/>
  <c r="F205" i="10"/>
  <c r="O219" i="6"/>
  <c r="K220" i="6"/>
  <c r="L220" i="6" s="1"/>
  <c r="I220" i="6"/>
  <c r="M220" i="6"/>
  <c r="M221" i="6" l="1"/>
  <c r="O220" i="6"/>
  <c r="G205" i="10"/>
  <c r="F206" i="10"/>
  <c r="K221" i="6"/>
  <c r="L221" i="6" s="1"/>
  <c r="I221" i="6"/>
  <c r="G222" i="6"/>
  <c r="F223" i="6"/>
  <c r="K222" i="6" l="1"/>
  <c r="L222" i="6" s="1"/>
  <c r="I222" i="6"/>
  <c r="G223" i="6"/>
  <c r="F224" i="6"/>
  <c r="O221" i="6"/>
  <c r="O222" i="6" s="1"/>
  <c r="G206" i="10"/>
  <c r="F207" i="10"/>
  <c r="M222" i="6"/>
  <c r="G207" i="10" l="1"/>
  <c r="F208" i="10"/>
  <c r="M223" i="6"/>
  <c r="K223" i="6"/>
  <c r="L223" i="6" s="1"/>
  <c r="I223" i="6"/>
  <c r="G224" i="6"/>
  <c r="F225" i="6"/>
  <c r="M224" i="6" l="1"/>
  <c r="K224" i="6"/>
  <c r="L224" i="6" s="1"/>
  <c r="I224" i="6"/>
  <c r="O223" i="6"/>
  <c r="G225" i="6"/>
  <c r="F226" i="6"/>
  <c r="G208" i="10"/>
  <c r="F209" i="10"/>
  <c r="O224" i="6" l="1"/>
  <c r="G226" i="6"/>
  <c r="F227" i="6"/>
  <c r="G209" i="10"/>
  <c r="F210" i="10"/>
  <c r="K225" i="6"/>
  <c r="L225" i="6" s="1"/>
  <c r="I225" i="6"/>
  <c r="M225" i="6"/>
  <c r="M226" i="6" l="1"/>
  <c r="O225" i="6"/>
  <c r="G210" i="10"/>
  <c r="F211" i="10"/>
  <c r="G227" i="6"/>
  <c r="F228" i="6"/>
  <c r="I226" i="6"/>
  <c r="K226" i="6"/>
  <c r="L226" i="6" s="1"/>
  <c r="G211" i="10" l="1"/>
  <c r="F212" i="10"/>
  <c r="O226" i="6"/>
  <c r="G228" i="6"/>
  <c r="F229" i="6"/>
  <c r="K227" i="6"/>
  <c r="L227" i="6" s="1"/>
  <c r="I227" i="6"/>
  <c r="M227" i="6"/>
  <c r="M228" i="6" l="1"/>
  <c r="F230" i="6"/>
  <c r="G229" i="6"/>
  <c r="M229" i="6" s="1"/>
  <c r="O227" i="6"/>
  <c r="G212" i="10"/>
  <c r="F213" i="10"/>
  <c r="K228" i="6"/>
  <c r="L228" i="6" s="1"/>
  <c r="I228" i="6"/>
  <c r="G213" i="10" l="1"/>
  <c r="F214" i="10"/>
  <c r="O228" i="6"/>
  <c r="I229" i="6"/>
  <c r="K229" i="6"/>
  <c r="L229" i="6" s="1"/>
  <c r="G230" i="6"/>
  <c r="F231" i="6"/>
  <c r="O229" i="6" l="1"/>
  <c r="G231" i="6"/>
  <c r="F232" i="6"/>
  <c r="I230" i="6"/>
  <c r="K230" i="6"/>
  <c r="L230" i="6" s="1"/>
  <c r="G214" i="10"/>
  <c r="F215" i="10"/>
  <c r="M230" i="6"/>
  <c r="M231" i="6" l="1"/>
  <c r="G215" i="10"/>
  <c r="F216" i="10"/>
  <c r="O230" i="6"/>
  <c r="G232" i="6"/>
  <c r="F233" i="6"/>
  <c r="I231" i="6"/>
  <c r="K231" i="6"/>
  <c r="L231" i="6" s="1"/>
  <c r="O231" i="6" l="1"/>
  <c r="F234" i="6"/>
  <c r="G233" i="6"/>
  <c r="I232" i="6"/>
  <c r="K232" i="6"/>
  <c r="L232" i="6" s="1"/>
  <c r="G216" i="10"/>
  <c r="F217" i="10"/>
  <c r="M232" i="6"/>
  <c r="M233" i="6" l="1"/>
  <c r="I233" i="6"/>
  <c r="K233" i="6"/>
  <c r="L233" i="6" s="1"/>
  <c r="F235" i="6"/>
  <c r="G234" i="6"/>
  <c r="G217" i="10"/>
  <c r="F218" i="10"/>
  <c r="O232" i="6"/>
  <c r="O233" i="6" l="1"/>
  <c r="G218" i="10"/>
  <c r="F219" i="10"/>
  <c r="K234" i="6"/>
  <c r="L234" i="6" s="1"/>
  <c r="I234" i="6"/>
  <c r="G235" i="6"/>
  <c r="F236" i="6"/>
  <c r="M234" i="6"/>
  <c r="O234" i="6" l="1"/>
  <c r="M235" i="6"/>
  <c r="K235" i="6"/>
  <c r="L235" i="6" s="1"/>
  <c r="I235" i="6"/>
  <c r="G219" i="10"/>
  <c r="F220" i="10"/>
  <c r="G236" i="6"/>
  <c r="F237" i="6"/>
  <c r="I236" i="6" l="1"/>
  <c r="K236" i="6"/>
  <c r="L236" i="6" s="1"/>
  <c r="G220" i="10"/>
  <c r="F221" i="10"/>
  <c r="G237" i="6"/>
  <c r="F238" i="6"/>
  <c r="O235" i="6"/>
  <c r="M236" i="6"/>
  <c r="M237" i="6" l="1"/>
  <c r="O236" i="6"/>
  <c r="G221" i="10"/>
  <c r="F222" i="10"/>
  <c r="I237" i="6"/>
  <c r="K237" i="6"/>
  <c r="L237" i="6" s="1"/>
  <c r="F239" i="6"/>
  <c r="G238" i="6"/>
  <c r="I238" i="6" l="1"/>
  <c r="K238" i="6"/>
  <c r="L238" i="6" s="1"/>
  <c r="M238" i="6"/>
  <c r="G222" i="10"/>
  <c r="F223" i="10"/>
  <c r="G239" i="6"/>
  <c r="F240" i="6"/>
  <c r="O237" i="6"/>
  <c r="O238" i="6" l="1"/>
  <c r="G223" i="10"/>
  <c r="F224" i="10"/>
  <c r="G240" i="6"/>
  <c r="F241" i="6"/>
  <c r="M239" i="6"/>
  <c r="I239" i="6"/>
  <c r="K239" i="6"/>
  <c r="L239" i="6" s="1"/>
  <c r="M240" i="6" l="1"/>
  <c r="G241" i="6"/>
  <c r="F242" i="6"/>
  <c r="G224" i="10"/>
  <c r="F225" i="10"/>
  <c r="O239" i="6"/>
  <c r="K240" i="6"/>
  <c r="L240" i="6" s="1"/>
  <c r="I240" i="6"/>
  <c r="O240" i="6" l="1"/>
  <c r="G225" i="10"/>
  <c r="F226" i="10"/>
  <c r="G242" i="6"/>
  <c r="F243" i="6"/>
  <c r="K241" i="6"/>
  <c r="L241" i="6" s="1"/>
  <c r="I241" i="6"/>
  <c r="M241" i="6"/>
  <c r="M242" i="6" l="1"/>
  <c r="F244" i="6"/>
  <c r="G243" i="6"/>
  <c r="M243" i="6" s="1"/>
  <c r="K242" i="6"/>
  <c r="L242" i="6" s="1"/>
  <c r="I242" i="6"/>
  <c r="G226" i="10"/>
  <c r="F227" i="10"/>
  <c r="O241" i="6"/>
  <c r="O242" i="6" l="1"/>
  <c r="G227" i="10"/>
  <c r="F228" i="10"/>
  <c r="I243" i="6"/>
  <c r="K243" i="6"/>
  <c r="L243" i="6" s="1"/>
  <c r="F245" i="6"/>
  <c r="G244" i="6"/>
  <c r="G245" i="6" l="1"/>
  <c r="F246" i="6"/>
  <c r="G228" i="10"/>
  <c r="F229" i="10"/>
  <c r="K244" i="6"/>
  <c r="L244" i="6" s="1"/>
  <c r="I244" i="6"/>
  <c r="M244" i="6"/>
  <c r="O243" i="6"/>
  <c r="O244" i="6" l="1"/>
  <c r="G229" i="10"/>
  <c r="F230" i="10"/>
  <c r="G246" i="6"/>
  <c r="F247" i="6"/>
  <c r="M245" i="6"/>
  <c r="K245" i="6"/>
  <c r="L245" i="6" s="1"/>
  <c r="I245" i="6"/>
  <c r="M246" i="6" l="1"/>
  <c r="K246" i="6"/>
  <c r="L246" i="6" s="1"/>
  <c r="I246" i="6"/>
  <c r="G230" i="10"/>
  <c r="F231" i="10"/>
  <c r="F248" i="6"/>
  <c r="G247" i="6"/>
  <c r="O245" i="6"/>
  <c r="O246" i="6" l="1"/>
  <c r="M247" i="6"/>
  <c r="I247" i="6"/>
  <c r="K247" i="6"/>
  <c r="L247" i="6" s="1"/>
  <c r="G231" i="10"/>
  <c r="F232" i="10"/>
  <c r="G248" i="6"/>
  <c r="F249" i="6"/>
  <c r="F250" i="6" l="1"/>
  <c r="G249" i="6"/>
  <c r="M248" i="6"/>
  <c r="K248" i="6"/>
  <c r="L248" i="6" s="1"/>
  <c r="I248" i="6"/>
  <c r="G232" i="10"/>
  <c r="F233" i="10"/>
  <c r="O247" i="6"/>
  <c r="O248" i="6" l="1"/>
  <c r="G233" i="10"/>
  <c r="F234" i="10"/>
  <c r="M249" i="6"/>
  <c r="K249" i="6"/>
  <c r="L249" i="6" s="1"/>
  <c r="I249" i="6"/>
  <c r="G250" i="6"/>
  <c r="F251" i="6"/>
  <c r="K250" i="6" l="1"/>
  <c r="L250" i="6" s="1"/>
  <c r="I250" i="6"/>
  <c r="M250" i="6"/>
  <c r="G234" i="10"/>
  <c r="F235" i="10"/>
  <c r="F252" i="6"/>
  <c r="G251" i="6"/>
  <c r="O249" i="6"/>
  <c r="O250" i="6" l="1"/>
  <c r="G252" i="6"/>
  <c r="F253" i="6"/>
  <c r="G235" i="10"/>
  <c r="F236" i="10"/>
  <c r="M251" i="6"/>
  <c r="M252" i="6" s="1"/>
  <c r="K251" i="6"/>
  <c r="L251" i="6" s="1"/>
  <c r="I251" i="6"/>
  <c r="O251" i="6" l="1"/>
  <c r="G236" i="10"/>
  <c r="F237" i="10"/>
  <c r="G253" i="6"/>
  <c r="F254" i="6"/>
  <c r="I252" i="6"/>
  <c r="K252" i="6"/>
  <c r="L252" i="6" s="1"/>
  <c r="F255" i="6" l="1"/>
  <c r="G254" i="6"/>
  <c r="I253" i="6"/>
  <c r="K253" i="6"/>
  <c r="L253" i="6" s="1"/>
  <c r="G237" i="10"/>
  <c r="F238" i="10"/>
  <c r="M253" i="6"/>
  <c r="O252" i="6"/>
  <c r="O253" i="6" l="1"/>
  <c r="M254" i="6"/>
  <c r="G238" i="10"/>
  <c r="F239" i="10"/>
  <c r="I254" i="6"/>
  <c r="K254" i="6"/>
  <c r="L254" i="6" s="1"/>
  <c r="G255" i="6"/>
  <c r="F256" i="6"/>
  <c r="K255" i="6" l="1"/>
  <c r="L255" i="6" s="1"/>
  <c r="I255" i="6"/>
  <c r="G239" i="10"/>
  <c r="F240" i="10"/>
  <c r="O254" i="6"/>
  <c r="F257" i="6"/>
  <c r="G256" i="6"/>
  <c r="M255" i="6"/>
  <c r="O255" i="6" l="1"/>
  <c r="M256" i="6"/>
  <c r="K256" i="6"/>
  <c r="L256" i="6" s="1"/>
  <c r="I256" i="6"/>
  <c r="G240" i="10"/>
  <c r="F241" i="10"/>
  <c r="G257" i="6"/>
  <c r="F258" i="6"/>
  <c r="O256" i="6" l="1"/>
  <c r="G258" i="6"/>
  <c r="F259" i="6"/>
  <c r="K257" i="6"/>
  <c r="L257" i="6" s="1"/>
  <c r="I257" i="6"/>
  <c r="G241" i="10"/>
  <c r="F242" i="10"/>
  <c r="M257" i="6"/>
  <c r="M258" i="6" l="1"/>
  <c r="O257" i="6"/>
  <c r="G242" i="10"/>
  <c r="F243" i="10"/>
  <c r="F260" i="6"/>
  <c r="G259" i="6"/>
  <c r="I258" i="6"/>
  <c r="K258" i="6"/>
  <c r="L258" i="6" s="1"/>
  <c r="K259" i="6" l="1"/>
  <c r="L259" i="6" s="1"/>
  <c r="I259" i="6"/>
  <c r="M259" i="6"/>
  <c r="O258" i="6"/>
  <c r="G243" i="10"/>
  <c r="F244" i="10"/>
  <c r="F261" i="6"/>
  <c r="G260" i="6"/>
  <c r="O259" i="6" l="1"/>
  <c r="G244" i="10"/>
  <c r="F245" i="10"/>
  <c r="G261" i="6"/>
  <c r="F262" i="6"/>
  <c r="M260" i="6"/>
  <c r="I260" i="6"/>
  <c r="K260" i="6"/>
  <c r="L260" i="6" s="1"/>
  <c r="M261" i="6" l="1"/>
  <c r="O260" i="6"/>
  <c r="K261" i="6"/>
  <c r="L261" i="6" s="1"/>
  <c r="I261" i="6"/>
  <c r="G245" i="10"/>
  <c r="F246" i="10"/>
  <c r="F263" i="6"/>
  <c r="G262" i="6"/>
  <c r="G246" i="10" l="1"/>
  <c r="F247" i="10"/>
  <c r="G263" i="6"/>
  <c r="F264" i="6"/>
  <c r="M262" i="6"/>
  <c r="K262" i="6"/>
  <c r="L262" i="6" s="1"/>
  <c r="I262" i="6"/>
  <c r="O261" i="6"/>
  <c r="O262" i="6" l="1"/>
  <c r="F265" i="6"/>
  <c r="G264" i="6"/>
  <c r="I263" i="6"/>
  <c r="K263" i="6"/>
  <c r="L263" i="6" s="1"/>
  <c r="G247" i="10"/>
  <c r="F248" i="10"/>
  <c r="M263" i="6"/>
  <c r="O263" i="6" l="1"/>
  <c r="M264" i="6"/>
  <c r="G248" i="10"/>
  <c r="F249" i="10"/>
  <c r="I264" i="6"/>
  <c r="K264" i="6"/>
  <c r="L264" i="6" s="1"/>
  <c r="F266" i="6"/>
  <c r="G265" i="6"/>
  <c r="F267" i="6" l="1"/>
  <c r="G266" i="6"/>
  <c r="M265" i="6"/>
  <c r="I265" i="6"/>
  <c r="K265" i="6"/>
  <c r="L265" i="6" s="1"/>
  <c r="G249" i="10"/>
  <c r="F250" i="10"/>
  <c r="O264" i="6"/>
  <c r="O265" i="6" l="1"/>
  <c r="G250" i="10"/>
  <c r="F251" i="10"/>
  <c r="M266" i="6"/>
  <c r="I266" i="6"/>
  <c r="K266" i="6"/>
  <c r="L266" i="6" s="1"/>
  <c r="F268" i="6"/>
  <c r="G267" i="6"/>
  <c r="F269" i="6" l="1"/>
  <c r="G268" i="6"/>
  <c r="M267" i="6"/>
  <c r="O266" i="6"/>
  <c r="G251" i="10"/>
  <c r="F252" i="10"/>
  <c r="I267" i="6"/>
  <c r="K267" i="6"/>
  <c r="L267" i="6" s="1"/>
  <c r="G252" i="10" l="1"/>
  <c r="F253" i="10"/>
  <c r="O267" i="6"/>
  <c r="M268" i="6"/>
  <c r="K268" i="6"/>
  <c r="L268" i="6" s="1"/>
  <c r="I268" i="6"/>
  <c r="F270" i="6"/>
  <c r="G269" i="6"/>
  <c r="M269" i="6" l="1"/>
  <c r="O268" i="6"/>
  <c r="I269" i="6"/>
  <c r="K269" i="6"/>
  <c r="L269" i="6" s="1"/>
  <c r="G253" i="10"/>
  <c r="F254" i="10"/>
  <c r="F271" i="6"/>
  <c r="G270" i="6"/>
  <c r="G254" i="10" l="1"/>
  <c r="F255" i="10"/>
  <c r="F272" i="6"/>
  <c r="G271" i="6"/>
  <c r="K270" i="6"/>
  <c r="L270" i="6" s="1"/>
  <c r="I270" i="6"/>
  <c r="O269" i="6"/>
  <c r="M270" i="6"/>
  <c r="O270" i="6" l="1"/>
  <c r="M271" i="6"/>
  <c r="K271" i="6"/>
  <c r="L271" i="6" s="1"/>
  <c r="I271" i="6"/>
  <c r="G255" i="10"/>
  <c r="F256" i="10"/>
  <c r="G272" i="6"/>
  <c r="F273" i="6"/>
  <c r="K272" i="6" l="1"/>
  <c r="L272" i="6" s="1"/>
  <c r="I272" i="6"/>
  <c r="G256" i="10"/>
  <c r="F257" i="10"/>
  <c r="M272" i="6"/>
  <c r="F274" i="6"/>
  <c r="G273" i="6"/>
  <c r="O271" i="6"/>
  <c r="O272" i="6" l="1"/>
  <c r="G274" i="6"/>
  <c r="F275" i="6"/>
  <c r="G257" i="10"/>
  <c r="F258" i="10"/>
  <c r="M273" i="6"/>
  <c r="K273" i="6"/>
  <c r="L273" i="6" s="1"/>
  <c r="I273" i="6"/>
  <c r="M274" i="6" l="1"/>
  <c r="F276" i="6"/>
  <c r="G275" i="6"/>
  <c r="O273" i="6"/>
  <c r="G258" i="10"/>
  <c r="F259" i="10"/>
  <c r="K274" i="6"/>
  <c r="L274" i="6" s="1"/>
  <c r="I274" i="6"/>
  <c r="K275" i="6" l="1"/>
  <c r="L275" i="6" s="1"/>
  <c r="I275" i="6"/>
  <c r="F277" i="6"/>
  <c r="G276" i="6"/>
  <c r="G259" i="10"/>
  <c r="F260" i="10"/>
  <c r="O274" i="6"/>
  <c r="M275" i="6"/>
  <c r="M276" i="6" l="1"/>
  <c r="O275" i="6"/>
  <c r="G260" i="10"/>
  <c r="F261" i="10"/>
  <c r="F278" i="6"/>
  <c r="G277" i="6"/>
  <c r="I276" i="6"/>
  <c r="K276" i="6"/>
  <c r="L276" i="6" s="1"/>
  <c r="G278" i="6" l="1"/>
  <c r="F279" i="6"/>
  <c r="G261" i="10"/>
  <c r="F262" i="10"/>
  <c r="O276" i="6"/>
  <c r="I277" i="6"/>
  <c r="K277" i="6"/>
  <c r="L277" i="6" s="1"/>
  <c r="M277" i="6"/>
  <c r="M278" i="6" l="1"/>
  <c r="O277" i="6"/>
  <c r="G262" i="10"/>
  <c r="F263" i="10"/>
  <c r="G279" i="6"/>
  <c r="F280" i="6"/>
  <c r="I278" i="6"/>
  <c r="K278" i="6"/>
  <c r="L278" i="6" s="1"/>
  <c r="G280" i="6" l="1"/>
  <c r="F281" i="6"/>
  <c r="G263" i="10"/>
  <c r="F264" i="10"/>
  <c r="K279" i="6"/>
  <c r="L279" i="6" s="1"/>
  <c r="I279" i="6"/>
  <c r="O278" i="6"/>
  <c r="M279" i="6"/>
  <c r="M280" i="6" l="1"/>
  <c r="O279" i="6"/>
  <c r="G264" i="10"/>
  <c r="F265" i="10"/>
  <c r="F282" i="6"/>
  <c r="G281" i="6"/>
  <c r="M281" i="6" s="1"/>
  <c r="I280" i="6"/>
  <c r="K280" i="6"/>
  <c r="L280" i="6" s="1"/>
  <c r="I281" i="6" l="1"/>
  <c r="K281" i="6"/>
  <c r="L281" i="6" s="1"/>
  <c r="F283" i="6"/>
  <c r="G282" i="6"/>
  <c r="G265" i="10"/>
  <c r="F266" i="10"/>
  <c r="O280" i="6"/>
  <c r="O281" i="6" l="1"/>
  <c r="G266" i="10"/>
  <c r="F267" i="10"/>
  <c r="I282" i="6"/>
  <c r="K282" i="6"/>
  <c r="L282" i="6" s="1"/>
  <c r="F284" i="6"/>
  <c r="G283" i="6"/>
  <c r="M282" i="6"/>
  <c r="M283" i="6" l="1"/>
  <c r="G284" i="6"/>
  <c r="F285" i="6"/>
  <c r="I283" i="6"/>
  <c r="K283" i="6"/>
  <c r="L283" i="6" s="1"/>
  <c r="G267" i="10"/>
  <c r="F268" i="10"/>
  <c r="O282" i="6"/>
  <c r="M284" i="6" l="1"/>
  <c r="O283" i="6"/>
  <c r="G268" i="10"/>
  <c r="F269" i="10"/>
  <c r="F286" i="6"/>
  <c r="G285" i="6"/>
  <c r="K284" i="6"/>
  <c r="L284" i="6" s="1"/>
  <c r="I284" i="6"/>
  <c r="F287" i="6" l="1"/>
  <c r="G286" i="6"/>
  <c r="I285" i="6"/>
  <c r="K285" i="6"/>
  <c r="L285" i="6" s="1"/>
  <c r="O284" i="6"/>
  <c r="G269" i="10"/>
  <c r="F270" i="10"/>
  <c r="M285" i="6"/>
  <c r="M286" i="6" l="1"/>
  <c r="O285" i="6"/>
  <c r="G270" i="10"/>
  <c r="F271" i="10"/>
  <c r="K286" i="6"/>
  <c r="L286" i="6" s="1"/>
  <c r="I286" i="6"/>
  <c r="F288" i="6"/>
  <c r="G287" i="6"/>
  <c r="K287" i="6" l="1"/>
  <c r="L287" i="6" s="1"/>
  <c r="I287" i="6"/>
  <c r="F289" i="6"/>
  <c r="G288" i="6"/>
  <c r="O286" i="6"/>
  <c r="O287" i="6" s="1"/>
  <c r="G271" i="10"/>
  <c r="F272" i="10"/>
  <c r="M287" i="6"/>
  <c r="M288" i="6" l="1"/>
  <c r="G272" i="10"/>
  <c r="F273" i="10"/>
  <c r="I288" i="6"/>
  <c r="K288" i="6"/>
  <c r="L288" i="6" s="1"/>
  <c r="F290" i="6"/>
  <c r="G289" i="6"/>
  <c r="F291" i="6" l="1"/>
  <c r="G290" i="6"/>
  <c r="O288" i="6"/>
  <c r="K289" i="6"/>
  <c r="L289" i="6" s="1"/>
  <c r="I289" i="6"/>
  <c r="M289" i="6"/>
  <c r="G273" i="10"/>
  <c r="F274" i="10"/>
  <c r="M290" i="6" l="1"/>
  <c r="G274" i="10"/>
  <c r="F275" i="10"/>
  <c r="O289" i="6"/>
  <c r="I290" i="6"/>
  <c r="K290" i="6"/>
  <c r="L290" i="6" s="1"/>
  <c r="G291" i="6"/>
  <c r="F292" i="6"/>
  <c r="F293" i="6" l="1"/>
  <c r="G292" i="6"/>
  <c r="G275" i="10"/>
  <c r="F276" i="10"/>
  <c r="I291" i="6"/>
  <c r="K291" i="6"/>
  <c r="L291" i="6" s="1"/>
  <c r="O290" i="6"/>
  <c r="M291" i="6"/>
  <c r="M292" i="6" l="1"/>
  <c r="O291" i="6"/>
  <c r="G276" i="10"/>
  <c r="F277" i="10"/>
  <c r="I292" i="6"/>
  <c r="K292" i="6"/>
  <c r="L292" i="6" s="1"/>
  <c r="G293" i="6"/>
  <c r="F294" i="6"/>
  <c r="F295" i="6" l="1"/>
  <c r="G294" i="6"/>
  <c r="M293" i="6"/>
  <c r="K293" i="6"/>
  <c r="L293" i="6" s="1"/>
  <c r="I293" i="6"/>
  <c r="G277" i="10"/>
  <c r="F278" i="10"/>
  <c r="O292" i="6"/>
  <c r="O293" i="6" l="1"/>
  <c r="M294" i="6"/>
  <c r="G278" i="10"/>
  <c r="F279" i="10"/>
  <c r="K294" i="6"/>
  <c r="L294" i="6" s="1"/>
  <c r="I294" i="6"/>
  <c r="G295" i="6"/>
  <c r="F296" i="6"/>
  <c r="M295" i="6" l="1"/>
  <c r="G296" i="6"/>
  <c r="F297" i="6"/>
  <c r="I295" i="6"/>
  <c r="K295" i="6"/>
  <c r="L295" i="6" s="1"/>
  <c r="G279" i="10"/>
  <c r="F280" i="10"/>
  <c r="O294" i="6"/>
  <c r="M296" i="6" l="1"/>
  <c r="O295" i="6"/>
  <c r="G297" i="6"/>
  <c r="M297" i="6" s="1"/>
  <c r="F298" i="6"/>
  <c r="G280" i="10"/>
  <c r="F281" i="10"/>
  <c r="I296" i="6"/>
  <c r="K296" i="6"/>
  <c r="L296" i="6" s="1"/>
  <c r="F299" i="6" l="1"/>
  <c r="G298" i="6"/>
  <c r="G281" i="10"/>
  <c r="F282" i="10"/>
  <c r="I297" i="6"/>
  <c r="K297" i="6"/>
  <c r="L297" i="6" s="1"/>
  <c r="O296" i="6"/>
  <c r="O297" i="6" l="1"/>
  <c r="I298" i="6"/>
  <c r="K298" i="6"/>
  <c r="L298" i="6" s="1"/>
  <c r="F300" i="6"/>
  <c r="G299" i="6"/>
  <c r="G282" i="10"/>
  <c r="F283" i="10"/>
  <c r="M298" i="6"/>
  <c r="O298" i="6" l="1"/>
  <c r="G283" i="10"/>
  <c r="F284" i="10"/>
  <c r="M299" i="6"/>
  <c r="I299" i="6"/>
  <c r="K299" i="6"/>
  <c r="L299" i="6" s="1"/>
  <c r="F301" i="6"/>
  <c r="G300" i="6"/>
  <c r="G301" i="6" l="1"/>
  <c r="F302" i="6"/>
  <c r="G284" i="10"/>
  <c r="F285" i="10"/>
  <c r="M300" i="6"/>
  <c r="I300" i="6"/>
  <c r="K300" i="6"/>
  <c r="L300" i="6" s="1"/>
  <c r="O299" i="6"/>
  <c r="G285" i="10" l="1"/>
  <c r="F286" i="10"/>
  <c r="G302" i="6"/>
  <c r="F303" i="6"/>
  <c r="O300" i="6"/>
  <c r="M301" i="6"/>
  <c r="I301" i="6"/>
  <c r="K301" i="6"/>
  <c r="L301" i="6" s="1"/>
  <c r="M302" i="6" l="1"/>
  <c r="F304" i="6"/>
  <c r="G303" i="6"/>
  <c r="O301" i="6"/>
  <c r="I302" i="6"/>
  <c r="K302" i="6"/>
  <c r="L302" i="6" s="1"/>
  <c r="G286" i="10"/>
  <c r="F287" i="10"/>
  <c r="M303" i="6" l="1"/>
  <c r="G287" i="10"/>
  <c r="F288" i="10"/>
  <c r="O302" i="6"/>
  <c r="I303" i="6"/>
  <c r="K303" i="6"/>
  <c r="L303" i="6" s="1"/>
  <c r="F305" i="6"/>
  <c r="G304" i="6"/>
  <c r="O303" i="6" l="1"/>
  <c r="F306" i="6"/>
  <c r="G305" i="6"/>
  <c r="G288" i="10"/>
  <c r="F289" i="10"/>
  <c r="I304" i="6"/>
  <c r="K304" i="6"/>
  <c r="L304" i="6" s="1"/>
  <c r="M304" i="6"/>
  <c r="M305" i="6" l="1"/>
  <c r="I305" i="6"/>
  <c r="K305" i="6"/>
  <c r="L305" i="6" s="1"/>
  <c r="G306" i="6"/>
  <c r="F307" i="6"/>
  <c r="G289" i="10"/>
  <c r="F290" i="10"/>
  <c r="O304" i="6"/>
  <c r="O305" i="6" l="1"/>
  <c r="G290" i="10"/>
  <c r="F291" i="10"/>
  <c r="K306" i="6"/>
  <c r="L306" i="6" s="1"/>
  <c r="I306" i="6"/>
  <c r="F308" i="6"/>
  <c r="G307" i="6"/>
  <c r="M306" i="6"/>
  <c r="M307" i="6" l="1"/>
  <c r="K307" i="6"/>
  <c r="L307" i="6" s="1"/>
  <c r="I307" i="6"/>
  <c r="F309" i="6"/>
  <c r="G308" i="6"/>
  <c r="G291" i="10"/>
  <c r="F292" i="10"/>
  <c r="O306" i="6"/>
  <c r="O307" i="6" l="1"/>
  <c r="G292" i="10"/>
  <c r="F293" i="10"/>
  <c r="M308" i="6"/>
  <c r="K308" i="6"/>
  <c r="L308" i="6" s="1"/>
  <c r="I308" i="6"/>
  <c r="G309" i="6"/>
  <c r="F310" i="6"/>
  <c r="M309" i="6" l="1"/>
  <c r="F311" i="6"/>
  <c r="G310" i="6"/>
  <c r="M310" i="6" s="1"/>
  <c r="O308" i="6"/>
  <c r="G293" i="10"/>
  <c r="F294" i="10"/>
  <c r="I309" i="6"/>
  <c r="K309" i="6"/>
  <c r="L309" i="6" s="1"/>
  <c r="G294" i="10" l="1"/>
  <c r="F295" i="10"/>
  <c r="O309" i="6"/>
  <c r="K310" i="6"/>
  <c r="L310" i="6" s="1"/>
  <c r="I310" i="6"/>
  <c r="F312" i="6"/>
  <c r="G311" i="6"/>
  <c r="M311" i="6" s="1"/>
  <c r="O310" i="6" l="1"/>
  <c r="K311" i="6"/>
  <c r="L311" i="6" s="1"/>
  <c r="I311" i="6"/>
  <c r="G295" i="10"/>
  <c r="F296" i="10"/>
  <c r="G312" i="6"/>
  <c r="F313" i="6"/>
  <c r="F314" i="6" l="1"/>
  <c r="G313" i="6"/>
  <c r="G296" i="10"/>
  <c r="F297" i="10"/>
  <c r="O311" i="6"/>
  <c r="I312" i="6"/>
  <c r="K312" i="6"/>
  <c r="L312" i="6" s="1"/>
  <c r="M312" i="6"/>
  <c r="O312" i="6" l="1"/>
  <c r="G297" i="10"/>
  <c r="F298" i="10"/>
  <c r="M313" i="6"/>
  <c r="K313" i="6"/>
  <c r="L313" i="6" s="1"/>
  <c r="I313" i="6"/>
  <c r="F315" i="6"/>
  <c r="G314" i="6"/>
  <c r="M314" i="6" l="1"/>
  <c r="K314" i="6"/>
  <c r="L314" i="6" s="1"/>
  <c r="I314" i="6"/>
  <c r="G298" i="10"/>
  <c r="F299" i="10"/>
  <c r="F316" i="6"/>
  <c r="G315" i="6"/>
  <c r="O313" i="6"/>
  <c r="O314" i="6" l="1"/>
  <c r="I315" i="6"/>
  <c r="K315" i="6"/>
  <c r="L315" i="6" s="1"/>
  <c r="G299" i="10"/>
  <c r="F300" i="10"/>
  <c r="F317" i="6"/>
  <c r="G316" i="6"/>
  <c r="M315" i="6"/>
  <c r="O315" i="6" l="1"/>
  <c r="M316" i="6"/>
  <c r="I316" i="6"/>
  <c r="K316" i="6"/>
  <c r="L316" i="6" s="1"/>
  <c r="G300" i="10"/>
  <c r="F301" i="10"/>
  <c r="F318" i="6"/>
  <c r="G317" i="6"/>
  <c r="O316" i="6" l="1"/>
  <c r="I317" i="6"/>
  <c r="K317" i="6"/>
  <c r="L317" i="6" s="1"/>
  <c r="G301" i="10"/>
  <c r="F302" i="10"/>
  <c r="G318" i="6"/>
  <c r="F319" i="6"/>
  <c r="M317" i="6"/>
  <c r="O317" i="6" l="1"/>
  <c r="G302" i="10"/>
  <c r="F303" i="10"/>
  <c r="M318" i="6"/>
  <c r="F320" i="6"/>
  <c r="G319" i="6"/>
  <c r="K318" i="6"/>
  <c r="L318" i="6" s="1"/>
  <c r="I318" i="6"/>
  <c r="O318" i="6" l="1"/>
  <c r="M319" i="6"/>
  <c r="K319" i="6"/>
  <c r="L319" i="6" s="1"/>
  <c r="I319" i="6"/>
  <c r="G303" i="10"/>
  <c r="F304" i="10"/>
  <c r="F321" i="6"/>
  <c r="G320" i="6"/>
  <c r="G304" i="10" l="1"/>
  <c r="F305" i="10"/>
  <c r="G321" i="6"/>
  <c r="F322" i="6"/>
  <c r="M320" i="6"/>
  <c r="K320" i="6"/>
  <c r="L320" i="6" s="1"/>
  <c r="I320" i="6"/>
  <c r="O319" i="6"/>
  <c r="G322" i="6" l="1"/>
  <c r="F323" i="6"/>
  <c r="M321" i="6"/>
  <c r="I321" i="6"/>
  <c r="K321" i="6"/>
  <c r="L321" i="6" s="1"/>
  <c r="O320" i="6"/>
  <c r="G305" i="10"/>
  <c r="F306" i="10"/>
  <c r="G306" i="10" l="1"/>
  <c r="F307" i="10"/>
  <c r="O321" i="6"/>
  <c r="G323" i="6"/>
  <c r="F324" i="6"/>
  <c r="M322" i="6"/>
  <c r="K322" i="6"/>
  <c r="L322" i="6" s="1"/>
  <c r="I322" i="6"/>
  <c r="M323" i="6" l="1"/>
  <c r="I323" i="6"/>
  <c r="K323" i="6"/>
  <c r="L323" i="6" s="1"/>
  <c r="F325" i="6"/>
  <c r="G324" i="6"/>
  <c r="M324" i="6" s="1"/>
  <c r="O322" i="6"/>
  <c r="G307" i="10"/>
  <c r="F308" i="10"/>
  <c r="O323" i="6" l="1"/>
  <c r="F326" i="6"/>
  <c r="G325" i="6"/>
  <c r="G308" i="10"/>
  <c r="F309" i="10"/>
  <c r="K324" i="6"/>
  <c r="L324" i="6" s="1"/>
  <c r="I324" i="6"/>
  <c r="G309" i="10" l="1"/>
  <c r="F310" i="10"/>
  <c r="M325" i="6"/>
  <c r="I325" i="6"/>
  <c r="K325" i="6"/>
  <c r="L325" i="6" s="1"/>
  <c r="G326" i="6"/>
  <c r="F327" i="6"/>
  <c r="O324" i="6"/>
  <c r="O325" i="6" l="1"/>
  <c r="G327" i="6"/>
  <c r="F328" i="6"/>
  <c r="I326" i="6"/>
  <c r="K326" i="6"/>
  <c r="L326" i="6" s="1"/>
  <c r="M326" i="6"/>
  <c r="G310" i="10"/>
  <c r="F311" i="10"/>
  <c r="M327" i="6" l="1"/>
  <c r="O326" i="6"/>
  <c r="G328" i="6"/>
  <c r="F329" i="6"/>
  <c r="G311" i="10"/>
  <c r="F312" i="10"/>
  <c r="I327" i="6"/>
  <c r="K327" i="6"/>
  <c r="L327" i="6" s="1"/>
  <c r="G312" i="10" l="1"/>
  <c r="F313" i="10"/>
  <c r="I328" i="6"/>
  <c r="K328" i="6"/>
  <c r="L328" i="6" s="1"/>
  <c r="O327" i="6"/>
  <c r="G329" i="6"/>
  <c r="F330" i="6"/>
  <c r="M328" i="6"/>
  <c r="M329" i="6" l="1"/>
  <c r="F331" i="6"/>
  <c r="G330" i="6"/>
  <c r="K329" i="6"/>
  <c r="L329" i="6" s="1"/>
  <c r="I329" i="6"/>
  <c r="O328" i="6"/>
  <c r="G313" i="10"/>
  <c r="F314" i="10"/>
  <c r="G314" i="10" l="1"/>
  <c r="F315" i="10"/>
  <c r="O329" i="6"/>
  <c r="M330" i="6"/>
  <c r="K330" i="6"/>
  <c r="L330" i="6" s="1"/>
  <c r="I330" i="6"/>
  <c r="G331" i="6"/>
  <c r="F332" i="6"/>
  <c r="K331" i="6" l="1"/>
  <c r="L331" i="6" s="1"/>
  <c r="I331" i="6"/>
  <c r="M331" i="6"/>
  <c r="G332" i="6"/>
  <c r="F333" i="6"/>
  <c r="O330" i="6"/>
  <c r="G315" i="10"/>
  <c r="F316" i="10"/>
  <c r="O331" i="6" l="1"/>
  <c r="K332" i="6"/>
  <c r="L332" i="6" s="1"/>
  <c r="I332" i="6"/>
  <c r="G316" i="10"/>
  <c r="F317" i="10"/>
  <c r="M332" i="6"/>
  <c r="G333" i="6"/>
  <c r="F334" i="6"/>
  <c r="G317" i="10" l="1"/>
  <c r="F318" i="10"/>
  <c r="F335" i="6"/>
  <c r="G334" i="6"/>
  <c r="K333" i="6"/>
  <c r="L333" i="6" s="1"/>
  <c r="I333" i="6"/>
  <c r="M333" i="6"/>
  <c r="O332" i="6"/>
  <c r="O333" i="6" l="1"/>
  <c r="M334" i="6"/>
  <c r="I334" i="6"/>
  <c r="K334" i="6"/>
  <c r="L334" i="6" s="1"/>
  <c r="F336" i="6"/>
  <c r="G335" i="6"/>
  <c r="G318" i="10"/>
  <c r="F319" i="10"/>
  <c r="O334" i="6" l="1"/>
  <c r="G319" i="10"/>
  <c r="F320" i="10"/>
  <c r="K335" i="6"/>
  <c r="L335" i="6" s="1"/>
  <c r="I335" i="6"/>
  <c r="F337" i="6"/>
  <c r="G336" i="6"/>
  <c r="M335" i="6"/>
  <c r="O335" i="6" l="1"/>
  <c r="I336" i="6"/>
  <c r="K336" i="6"/>
  <c r="L336" i="6" s="1"/>
  <c r="F338" i="6"/>
  <c r="G337" i="6"/>
  <c r="G320" i="10"/>
  <c r="F321" i="10"/>
  <c r="M336" i="6"/>
  <c r="M337" i="6" l="1"/>
  <c r="O336" i="6"/>
  <c r="G321" i="10"/>
  <c r="F322" i="10"/>
  <c r="I337" i="6"/>
  <c r="K337" i="6"/>
  <c r="L337" i="6" s="1"/>
  <c r="G338" i="6"/>
  <c r="F339" i="6"/>
  <c r="O337" i="6" l="1"/>
  <c r="K338" i="6"/>
  <c r="L338" i="6" s="1"/>
  <c r="I338" i="6"/>
  <c r="M338" i="6"/>
  <c r="F340" i="6"/>
  <c r="G339" i="6"/>
  <c r="G322" i="10"/>
  <c r="F323" i="10"/>
  <c r="K339" i="6" l="1"/>
  <c r="L339" i="6" s="1"/>
  <c r="I339" i="6"/>
  <c r="G323" i="10"/>
  <c r="F324" i="10"/>
  <c r="M339" i="6"/>
  <c r="F341" i="6"/>
  <c r="G340" i="6"/>
  <c r="O338" i="6"/>
  <c r="O339" i="6" l="1"/>
  <c r="G324" i="10"/>
  <c r="F325" i="10"/>
  <c r="M340" i="6"/>
  <c r="G341" i="6"/>
  <c r="F342" i="6"/>
  <c r="I340" i="6"/>
  <c r="K340" i="6"/>
  <c r="L340" i="6" s="1"/>
  <c r="M341" i="6" l="1"/>
  <c r="G325" i="10"/>
  <c r="F326" i="10"/>
  <c r="G342" i="6"/>
  <c r="F343" i="6"/>
  <c r="K341" i="6"/>
  <c r="L341" i="6" s="1"/>
  <c r="I341" i="6"/>
  <c r="O340" i="6"/>
  <c r="G326" i="10" l="1"/>
  <c r="F327" i="10"/>
  <c r="F344" i="6"/>
  <c r="G343" i="6"/>
  <c r="O341" i="6"/>
  <c r="I342" i="6"/>
  <c r="K342" i="6"/>
  <c r="L342" i="6" s="1"/>
  <c r="M342" i="6"/>
  <c r="M343" i="6" l="1"/>
  <c r="O342" i="6"/>
  <c r="I343" i="6"/>
  <c r="K343" i="6"/>
  <c r="L343" i="6" s="1"/>
  <c r="F345" i="6"/>
  <c r="G344" i="6"/>
  <c r="G327" i="10"/>
  <c r="F328" i="10"/>
  <c r="O343" i="6" l="1"/>
  <c r="G328" i="10"/>
  <c r="F329" i="10"/>
  <c r="G345" i="6"/>
  <c r="F346" i="6"/>
  <c r="I344" i="6"/>
  <c r="K344" i="6"/>
  <c r="L344" i="6" s="1"/>
  <c r="M344" i="6"/>
  <c r="M345" i="6" l="1"/>
  <c r="O344" i="6"/>
  <c r="G346" i="6"/>
  <c r="M346" i="6" s="1"/>
  <c r="F347" i="6"/>
  <c r="G329" i="10"/>
  <c r="F330" i="10"/>
  <c r="I345" i="6"/>
  <c r="K345" i="6"/>
  <c r="L345" i="6" s="1"/>
  <c r="G330" i="10" l="1"/>
  <c r="F331" i="10"/>
  <c r="O345" i="6"/>
  <c r="F348" i="6"/>
  <c r="G347" i="6"/>
  <c r="M347" i="6" s="1"/>
  <c r="I346" i="6"/>
  <c r="K346" i="6"/>
  <c r="L346" i="6" s="1"/>
  <c r="K347" i="6" l="1"/>
  <c r="L347" i="6" s="1"/>
  <c r="I347" i="6"/>
  <c r="O346" i="6"/>
  <c r="G331" i="10"/>
  <c r="F332" i="10"/>
  <c r="G348" i="6"/>
  <c r="F349" i="6"/>
  <c r="O347" i="6" l="1"/>
  <c r="I348" i="6"/>
  <c r="K348" i="6"/>
  <c r="L348" i="6" s="1"/>
  <c r="G332" i="10"/>
  <c r="F333" i="10"/>
  <c r="G349" i="6"/>
  <c r="F350" i="6"/>
  <c r="M348" i="6"/>
  <c r="O348" i="6" l="1"/>
  <c r="G333" i="10"/>
  <c r="F334" i="10"/>
  <c r="M349" i="6"/>
  <c r="I349" i="6"/>
  <c r="K349" i="6"/>
  <c r="L349" i="6" s="1"/>
  <c r="G350" i="6"/>
  <c r="F351" i="6"/>
  <c r="K350" i="6" l="1"/>
  <c r="L350" i="6" s="1"/>
  <c r="I350" i="6"/>
  <c r="F352" i="6"/>
  <c r="G351" i="6"/>
  <c r="G334" i="10"/>
  <c r="F335" i="10"/>
  <c r="M350" i="6"/>
  <c r="O349" i="6"/>
  <c r="O350" i="6" l="1"/>
  <c r="M351" i="6"/>
  <c r="G335" i="10"/>
  <c r="F336" i="10"/>
  <c r="F353" i="6"/>
  <c r="G352" i="6"/>
  <c r="M352" i="6" s="1"/>
  <c r="K351" i="6"/>
  <c r="L351" i="6" s="1"/>
  <c r="I351" i="6"/>
  <c r="O351" i="6" l="1"/>
  <c r="G353" i="6"/>
  <c r="F354" i="6"/>
  <c r="G336" i="10"/>
  <c r="F337" i="10"/>
  <c r="K352" i="6"/>
  <c r="L352" i="6" s="1"/>
  <c r="I352" i="6"/>
  <c r="G337" i="10" l="1"/>
  <c r="F338" i="10"/>
  <c r="M353" i="6"/>
  <c r="K353" i="6"/>
  <c r="L353" i="6" s="1"/>
  <c r="I353" i="6"/>
  <c r="G354" i="6"/>
  <c r="F355" i="6"/>
  <c r="O352" i="6"/>
  <c r="O353" i="6" l="1"/>
  <c r="G355" i="6"/>
  <c r="F356" i="6"/>
  <c r="M354" i="6"/>
  <c r="I354" i="6"/>
  <c r="K354" i="6"/>
  <c r="L354" i="6" s="1"/>
  <c r="G338" i="10"/>
  <c r="F339" i="10"/>
  <c r="M355" i="6" l="1"/>
  <c r="G339" i="10"/>
  <c r="F340" i="10"/>
  <c r="G356" i="6"/>
  <c r="F357" i="6"/>
  <c r="K355" i="6"/>
  <c r="L355" i="6" s="1"/>
  <c r="I355" i="6"/>
  <c r="O354" i="6"/>
  <c r="O355" i="6" l="1"/>
  <c r="G357" i="6"/>
  <c r="F358" i="6"/>
  <c r="K356" i="6"/>
  <c r="L356" i="6" s="1"/>
  <c r="I356" i="6"/>
  <c r="M356" i="6"/>
  <c r="G340" i="10"/>
  <c r="F341" i="10"/>
  <c r="M357" i="6" l="1"/>
  <c r="O356" i="6"/>
  <c r="G341" i="10"/>
  <c r="F342" i="10"/>
  <c r="G358" i="6"/>
  <c r="M358" i="6" s="1"/>
  <c r="F359" i="6"/>
  <c r="I357" i="6"/>
  <c r="K357" i="6"/>
  <c r="L357" i="6" s="1"/>
  <c r="G359" i="6" l="1"/>
  <c r="F360" i="6"/>
  <c r="O357" i="6"/>
  <c r="I358" i="6"/>
  <c r="K358" i="6"/>
  <c r="L358" i="6" s="1"/>
  <c r="G342" i="10"/>
  <c r="F343" i="10"/>
  <c r="G343" i="10" l="1"/>
  <c r="F344" i="10"/>
  <c r="O358" i="6"/>
  <c r="G360" i="6"/>
  <c r="F361" i="6"/>
  <c r="K359" i="6"/>
  <c r="L359" i="6" s="1"/>
  <c r="I359" i="6"/>
  <c r="M359" i="6"/>
  <c r="G383" i="4"/>
  <c r="M360" i="6" l="1"/>
  <c r="F362" i="6"/>
  <c r="G361" i="6"/>
  <c r="M361" i="6" s="1"/>
  <c r="K360" i="6"/>
  <c r="L360" i="6" s="1"/>
  <c r="I360" i="6"/>
  <c r="O359" i="6"/>
  <c r="G344" i="10"/>
  <c r="F345" i="10"/>
  <c r="O360" i="6" l="1"/>
  <c r="G345" i="10"/>
  <c r="F346" i="10"/>
  <c r="K361" i="6"/>
  <c r="L361" i="6" s="1"/>
  <c r="I361" i="6"/>
  <c r="G362" i="6"/>
  <c r="F363" i="6"/>
  <c r="I362" i="6" l="1"/>
  <c r="K362" i="6"/>
  <c r="L362" i="6" s="1"/>
  <c r="M362" i="6"/>
  <c r="G346" i="10"/>
  <c r="F347" i="10"/>
  <c r="F364" i="6"/>
  <c r="G363" i="6"/>
  <c r="O361" i="6"/>
  <c r="O362" i="6" l="1"/>
  <c r="M363" i="6"/>
  <c r="I363" i="6"/>
  <c r="K363" i="6"/>
  <c r="L363" i="6" s="1"/>
  <c r="F365" i="6"/>
  <c r="G364" i="6"/>
  <c r="G347" i="10"/>
  <c r="F348" i="10"/>
  <c r="K364" i="6" l="1"/>
  <c r="L364" i="6" s="1"/>
  <c r="I364" i="6"/>
  <c r="F366" i="6"/>
  <c r="G365" i="6"/>
  <c r="M364" i="6"/>
  <c r="G348" i="10"/>
  <c r="F349" i="10"/>
  <c r="O363" i="6"/>
  <c r="O364" i="6" l="1"/>
  <c r="G349" i="10"/>
  <c r="F350" i="10"/>
  <c r="F367" i="6"/>
  <c r="G366" i="6"/>
  <c r="M365" i="6"/>
  <c r="I365" i="6"/>
  <c r="K365" i="6"/>
  <c r="L365" i="6" s="1"/>
  <c r="M366" i="6" l="1"/>
  <c r="I366" i="6"/>
  <c r="K366" i="6"/>
  <c r="L366" i="6" s="1"/>
  <c r="F368" i="6"/>
  <c r="G367" i="6"/>
  <c r="G350" i="10"/>
  <c r="F351" i="10"/>
  <c r="O365" i="6"/>
  <c r="O366" i="6" l="1"/>
  <c r="G351" i="10"/>
  <c r="F352" i="10"/>
  <c r="M367" i="6"/>
  <c r="K367" i="6"/>
  <c r="L367" i="6" s="1"/>
  <c r="I367" i="6"/>
  <c r="G368" i="6"/>
  <c r="F369" i="6"/>
  <c r="I368" i="6" l="1"/>
  <c r="K368" i="6"/>
  <c r="L368" i="6" s="1"/>
  <c r="G352" i="10"/>
  <c r="F353" i="10"/>
  <c r="G369" i="6"/>
  <c r="F370" i="6"/>
  <c r="M368" i="6"/>
  <c r="O367" i="6"/>
  <c r="O368" i="6" l="1"/>
  <c r="M369" i="6"/>
  <c r="F371" i="6"/>
  <c r="G370" i="6"/>
  <c r="G353" i="10"/>
  <c r="F354" i="10"/>
  <c r="K369" i="6"/>
  <c r="L369" i="6" s="1"/>
  <c r="I369" i="6"/>
  <c r="O369" i="6" l="1"/>
  <c r="G354" i="10"/>
  <c r="F355" i="10"/>
  <c r="M370" i="6"/>
  <c r="K370" i="6"/>
  <c r="L370" i="6" s="1"/>
  <c r="I370" i="6"/>
  <c r="F372" i="6"/>
  <c r="G371" i="6"/>
  <c r="M371" i="6" l="1"/>
  <c r="K371" i="6"/>
  <c r="L371" i="6" s="1"/>
  <c r="I371" i="6"/>
  <c r="G355" i="10"/>
  <c r="F356" i="10"/>
  <c r="G372" i="6"/>
  <c r="F373" i="6"/>
  <c r="O370" i="6"/>
  <c r="O371" i="6" l="1"/>
  <c r="G373" i="6"/>
  <c r="F374" i="6"/>
  <c r="K372" i="6"/>
  <c r="L372" i="6" s="1"/>
  <c r="I372" i="6"/>
  <c r="G356" i="10"/>
  <c r="F357" i="10"/>
  <c r="M372" i="6"/>
  <c r="O372" i="6" l="1"/>
  <c r="M373" i="6"/>
  <c r="G357" i="10"/>
  <c r="F358" i="10"/>
  <c r="G374" i="6"/>
  <c r="F375" i="6"/>
  <c r="I373" i="6"/>
  <c r="K373" i="6"/>
  <c r="L373" i="6" s="1"/>
  <c r="O373" i="6" l="1"/>
  <c r="F376" i="6"/>
  <c r="G375" i="6"/>
  <c r="I374" i="6"/>
  <c r="K374" i="6"/>
  <c r="L374" i="6" s="1"/>
  <c r="G358" i="10"/>
  <c r="F359" i="10"/>
  <c r="M374" i="6"/>
  <c r="O374" i="6" l="1"/>
  <c r="M375" i="6"/>
  <c r="G359" i="10"/>
  <c r="F360" i="10"/>
  <c r="I375" i="6"/>
  <c r="K375" i="6"/>
  <c r="L375" i="6" s="1"/>
  <c r="F377" i="6"/>
  <c r="G376" i="6"/>
  <c r="M376" i="6" l="1"/>
  <c r="K376" i="6"/>
  <c r="L376" i="6" s="1"/>
  <c r="I376" i="6"/>
  <c r="O375" i="6"/>
  <c r="G377" i="6"/>
  <c r="F378" i="6"/>
  <c r="G360" i="10"/>
  <c r="F361" i="10"/>
  <c r="O376" i="6" l="1"/>
  <c r="G378" i="6"/>
  <c r="F379" i="6"/>
  <c r="K377" i="6"/>
  <c r="L377" i="6" s="1"/>
  <c r="I377" i="6"/>
  <c r="G361" i="10"/>
  <c r="F362" i="10"/>
  <c r="M377" i="6"/>
  <c r="M378" i="6" l="1"/>
  <c r="O377" i="6"/>
  <c r="G362" i="10"/>
  <c r="F363" i="10"/>
  <c r="F380" i="6"/>
  <c r="G379" i="6"/>
  <c r="K378" i="6"/>
  <c r="L378" i="6" s="1"/>
  <c r="I378" i="6"/>
  <c r="G363" i="10" l="1"/>
  <c r="F364" i="10"/>
  <c r="K379" i="6"/>
  <c r="L379" i="6" s="1"/>
  <c r="I379" i="6"/>
  <c r="O378" i="6"/>
  <c r="G380" i="6"/>
  <c r="F381" i="6"/>
  <c r="M379" i="6"/>
  <c r="M380" i="6" l="1"/>
  <c r="O379" i="6"/>
  <c r="F382" i="6"/>
  <c r="G381" i="6"/>
  <c r="K380" i="6"/>
  <c r="L380" i="6" s="1"/>
  <c r="I380" i="6"/>
  <c r="G364" i="10"/>
  <c r="F365" i="10"/>
  <c r="G365" i="10" l="1"/>
  <c r="F366" i="10"/>
  <c r="M381" i="6"/>
  <c r="I381" i="6"/>
  <c r="K381" i="6"/>
  <c r="L381" i="6" s="1"/>
  <c r="G382" i="6"/>
  <c r="F383" i="6"/>
  <c r="O380" i="6"/>
  <c r="F384" i="6" l="1"/>
  <c r="G383" i="6"/>
  <c r="O381" i="6"/>
  <c r="G366" i="10"/>
  <c r="F367" i="10"/>
  <c r="M382" i="6"/>
  <c r="I382" i="6"/>
  <c r="K382" i="6"/>
  <c r="L382" i="6" s="1"/>
  <c r="G367" i="10" l="1"/>
  <c r="F368" i="10"/>
  <c r="O382" i="6"/>
  <c r="M383" i="6"/>
  <c r="K383" i="6"/>
  <c r="L383" i="6" s="1"/>
  <c r="I383" i="6"/>
  <c r="G384" i="6"/>
  <c r="F385" i="6"/>
  <c r="M384" i="6" l="1"/>
  <c r="F386" i="6"/>
  <c r="G385" i="6"/>
  <c r="O383" i="6"/>
  <c r="K384" i="6"/>
  <c r="L384" i="6" s="1"/>
  <c r="I384" i="6"/>
  <c r="G368" i="10"/>
  <c r="F369" i="10"/>
  <c r="G369" i="10" l="1"/>
  <c r="F370" i="10"/>
  <c r="O384" i="6"/>
  <c r="I385" i="6"/>
  <c r="K385" i="6"/>
  <c r="L385" i="6" s="1"/>
  <c r="G386" i="6"/>
  <c r="F387" i="6"/>
  <c r="M385" i="6"/>
  <c r="O385" i="6" l="1"/>
  <c r="G387" i="6"/>
  <c r="F388" i="6"/>
  <c r="K386" i="6"/>
  <c r="L386" i="6" s="1"/>
  <c r="I386" i="6"/>
  <c r="G370" i="10"/>
  <c r="F371" i="10"/>
  <c r="M386" i="6"/>
  <c r="O386" i="6" l="1"/>
  <c r="M387" i="6"/>
  <c r="G371" i="10"/>
  <c r="F372" i="10"/>
  <c r="G388" i="6"/>
  <c r="F389" i="6"/>
  <c r="K387" i="6"/>
  <c r="L387" i="6" s="1"/>
  <c r="I387" i="6"/>
  <c r="O387" i="6" l="1"/>
  <c r="G389" i="6"/>
  <c r="F390" i="6"/>
  <c r="G372" i="10"/>
  <c r="F373" i="10"/>
  <c r="I388" i="6"/>
  <c r="K388" i="6"/>
  <c r="L388" i="6" s="1"/>
  <c r="M388" i="6"/>
  <c r="M389" i="6" l="1"/>
  <c r="G373" i="10"/>
  <c r="F374" i="10"/>
  <c r="G390" i="6"/>
  <c r="F391" i="6"/>
  <c r="I389" i="6"/>
  <c r="K389" i="6"/>
  <c r="L389" i="6" s="1"/>
  <c r="O388" i="6"/>
  <c r="G374" i="10" l="1"/>
  <c r="F375" i="10"/>
  <c r="F392" i="6"/>
  <c r="G391" i="6"/>
  <c r="O389" i="6"/>
  <c r="I390" i="6"/>
  <c r="K390" i="6"/>
  <c r="L390" i="6" s="1"/>
  <c r="M390" i="6"/>
  <c r="M391" i="6" l="1"/>
  <c r="K391" i="6"/>
  <c r="L391" i="6" s="1"/>
  <c r="I391" i="6"/>
  <c r="O390" i="6"/>
  <c r="G375" i="10"/>
  <c r="F376" i="10"/>
  <c r="F393" i="6"/>
  <c r="G392" i="6"/>
  <c r="O391" i="6" l="1"/>
  <c r="G376" i="10"/>
  <c r="F377" i="10"/>
  <c r="M392" i="6"/>
  <c r="I392" i="6"/>
  <c r="K392" i="6"/>
  <c r="L392" i="6" s="1"/>
  <c r="F394" i="6"/>
  <c r="G393" i="6"/>
  <c r="F395" i="6" l="1"/>
  <c r="G394" i="6"/>
  <c r="M393" i="6"/>
  <c r="I393" i="6"/>
  <c r="K393" i="6"/>
  <c r="L393" i="6" s="1"/>
  <c r="O392" i="6"/>
  <c r="G377" i="10"/>
  <c r="F378" i="10"/>
  <c r="M394" i="6" l="1"/>
  <c r="G378" i="10"/>
  <c r="F379" i="10"/>
  <c r="O393" i="6"/>
  <c r="K394" i="6"/>
  <c r="L394" i="6" s="1"/>
  <c r="I394" i="6"/>
  <c r="F396" i="6"/>
  <c r="G395" i="6"/>
  <c r="M395" i="6" l="1"/>
  <c r="G396" i="6"/>
  <c r="F397" i="6"/>
  <c r="G397" i="6" s="1"/>
  <c r="O394" i="6"/>
  <c r="G379" i="10"/>
  <c r="F380" i="10"/>
  <c r="K395" i="6"/>
  <c r="L395" i="6" s="1"/>
  <c r="I395" i="6"/>
  <c r="O395" i="6" l="1"/>
  <c r="K397" i="6"/>
  <c r="L397" i="6" s="1"/>
  <c r="E13" i="12" s="1"/>
  <c r="I397" i="6"/>
  <c r="I396" i="6"/>
  <c r="K396" i="6"/>
  <c r="L396" i="6" s="1"/>
  <c r="G380" i="10"/>
  <c r="F381" i="10"/>
  <c r="G381" i="10" s="1"/>
  <c r="M396" i="6"/>
  <c r="M397" i="6" s="1"/>
  <c r="E8" i="12" s="1"/>
  <c r="E9" i="12" l="1"/>
  <c r="E10" i="12"/>
  <c r="O396" i="6"/>
  <c r="O397" i="6" s="1"/>
  <c r="E11" i="12" s="1"/>
  <c r="E12" i="12" s="1"/>
  <c r="D15" i="12" s="1"/>
  <c r="D16" i="12" s="1"/>
  <c r="G3" i="4"/>
  <c r="D13" i="14"/>
  <c r="J9" i="14"/>
  <c r="J10" i="14" s="1"/>
  <c r="C20" i="14" s="1"/>
  <c r="H3" i="4"/>
  <c r="H4" i="4" s="1"/>
  <c r="H5" i="4" s="1"/>
  <c r="H6" i="4" s="1"/>
  <c r="H7" i="4" s="1"/>
  <c r="H8" i="4" s="1"/>
  <c r="H9" i="4" s="1"/>
  <c r="H10" i="4" s="1"/>
  <c r="H11" i="4" s="1"/>
  <c r="H12" i="4" s="1"/>
  <c r="H13" i="4" s="1"/>
  <c r="H14" i="4" s="1"/>
  <c r="H15" i="4" s="1"/>
  <c r="H16" i="4" s="1"/>
  <c r="H17" i="4" s="1"/>
  <c r="H18" i="4" s="1"/>
  <c r="H19" i="4" s="1"/>
  <c r="H20" i="4" s="1"/>
  <c r="H21" i="4" s="1"/>
  <c r="H22" i="4" s="1"/>
  <c r="H23" i="4" s="1"/>
  <c r="H24" i="4" s="1"/>
  <c r="H25" i="4" s="1"/>
  <c r="H26" i="4" s="1"/>
  <c r="H27" i="4" s="1"/>
  <c r="H28" i="4" s="1"/>
  <c r="H29" i="4" s="1"/>
  <c r="H30" i="4" s="1"/>
  <c r="H31" i="4" s="1"/>
  <c r="H32" i="4" s="1"/>
  <c r="H33" i="4" s="1"/>
  <c r="H34" i="4" s="1"/>
  <c r="H35" i="4" s="1"/>
  <c r="H36" i="4" s="1"/>
  <c r="H37" i="4" s="1"/>
  <c r="F37" i="4" s="1"/>
  <c r="F36" i="4"/>
  <c r="I36" i="4" s="1"/>
  <c r="F31" i="4"/>
  <c r="F30" i="4"/>
  <c r="F26" i="4"/>
  <c r="F25" i="4"/>
  <c r="F24" i="4"/>
  <c r="I24" i="4" s="1"/>
  <c r="F21" i="4"/>
  <c r="F20" i="4"/>
  <c r="I20" i="4" s="1"/>
  <c r="F16" i="4"/>
  <c r="I16" i="4" s="1"/>
  <c r="F15" i="4"/>
  <c r="I15" i="4"/>
  <c r="F13" i="4"/>
  <c r="F12" i="4"/>
  <c r="I12" i="4" s="1"/>
  <c r="F11" i="4"/>
  <c r="I11" i="4"/>
  <c r="F10" i="4"/>
  <c r="I10" i="4" s="1"/>
  <c r="F9" i="4"/>
  <c r="I9" i="4" s="1"/>
  <c r="F8" i="4"/>
  <c r="I8" i="4" s="1"/>
  <c r="F7" i="4"/>
  <c r="I7" i="4" s="1"/>
  <c r="E13" i="14"/>
  <c r="F5" i="4"/>
  <c r="I5" i="4"/>
  <c r="F6" i="4"/>
  <c r="I6" i="4" s="1"/>
  <c r="F4" i="4"/>
  <c r="I4" i="4" s="1"/>
  <c r="F3" i="4"/>
  <c r="I3" i="4"/>
  <c r="I21" i="4" l="1"/>
  <c r="I26" i="4"/>
  <c r="I31" i="4"/>
  <c r="F27" i="4"/>
  <c r="I27" i="4" s="1"/>
  <c r="F32" i="4"/>
  <c r="I32" i="4" s="1"/>
  <c r="F17" i="4"/>
  <c r="I17" i="4" s="1"/>
  <c r="F28" i="4"/>
  <c r="I28" i="4" s="1"/>
  <c r="F33" i="4"/>
  <c r="I33" i="4" s="1"/>
  <c r="F22" i="4"/>
  <c r="I22" i="4" s="1"/>
  <c r="I13" i="4"/>
  <c r="F18" i="4"/>
  <c r="I18" i="4" s="1"/>
  <c r="F23" i="4"/>
  <c r="I23" i="4" s="1"/>
  <c r="F29" i="4"/>
  <c r="I29" i="4" s="1"/>
  <c r="F34" i="4"/>
  <c r="I34" i="4" s="1"/>
  <c r="F14" i="4"/>
  <c r="I14" i="4" s="1"/>
  <c r="F19" i="4"/>
  <c r="I19" i="4" s="1"/>
  <c r="I25" i="4"/>
  <c r="I30" i="4"/>
  <c r="F35" i="4"/>
  <c r="I35" i="4" s="1"/>
  <c r="H38" i="4"/>
  <c r="I37" i="4"/>
  <c r="H39" i="4" l="1"/>
  <c r="F38" i="4"/>
  <c r="I38" i="4"/>
  <c r="H40" i="4" l="1"/>
  <c r="F39" i="4"/>
  <c r="I39" i="4" s="1"/>
  <c r="H41" i="4" l="1"/>
  <c r="F40" i="4"/>
  <c r="I40" i="4" s="1"/>
  <c r="H42" i="4" l="1"/>
  <c r="F41" i="4"/>
  <c r="I41" i="4" s="1"/>
  <c r="H43" i="4" l="1"/>
  <c r="F42" i="4"/>
  <c r="I42" i="4"/>
  <c r="H44" i="4" l="1"/>
  <c r="F43" i="4"/>
  <c r="I43" i="4" s="1"/>
  <c r="H45" i="4" l="1"/>
  <c r="F44" i="4"/>
  <c r="I44" i="4" s="1"/>
  <c r="H46" i="4" l="1"/>
  <c r="F45" i="4"/>
  <c r="I45" i="4" s="1"/>
  <c r="H47" i="4" l="1"/>
  <c r="F46" i="4"/>
  <c r="I46" i="4" s="1"/>
  <c r="H48" i="4" l="1"/>
  <c r="F47" i="4"/>
  <c r="I47" i="4" s="1"/>
  <c r="H49" i="4" l="1"/>
  <c r="F48" i="4"/>
  <c r="I48" i="4" s="1"/>
  <c r="H50" i="4" l="1"/>
  <c r="F49" i="4"/>
  <c r="I49" i="4" s="1"/>
  <c r="H51" i="4" l="1"/>
  <c r="F50" i="4"/>
  <c r="I50" i="4" s="1"/>
  <c r="H52" i="4" l="1"/>
  <c r="F51" i="4"/>
  <c r="I51" i="4" s="1"/>
  <c r="H53" i="4" l="1"/>
  <c r="F52" i="4"/>
  <c r="I52" i="4" s="1"/>
  <c r="H54" i="4" l="1"/>
  <c r="F53" i="4"/>
  <c r="I53" i="4" s="1"/>
  <c r="H55" i="4" l="1"/>
  <c r="F54" i="4"/>
  <c r="I54" i="4" s="1"/>
  <c r="H56" i="4" l="1"/>
  <c r="F55" i="4"/>
  <c r="I55" i="4" s="1"/>
  <c r="H57" i="4" l="1"/>
  <c r="F56" i="4"/>
  <c r="I56" i="4" s="1"/>
  <c r="H58" i="4" l="1"/>
  <c r="F57" i="4"/>
  <c r="I57" i="4" s="1"/>
  <c r="H59" i="4" l="1"/>
  <c r="F58" i="4"/>
  <c r="I58" i="4" s="1"/>
  <c r="H60" i="4" l="1"/>
  <c r="F59" i="4"/>
  <c r="I59" i="4" s="1"/>
  <c r="H61" i="4" l="1"/>
  <c r="F60" i="4"/>
  <c r="I60" i="4" s="1"/>
  <c r="H62" i="4" l="1"/>
  <c r="F61" i="4"/>
  <c r="I61" i="4" s="1"/>
  <c r="H63" i="4" l="1"/>
  <c r="F62" i="4"/>
  <c r="I62" i="4" s="1"/>
  <c r="H64" i="4" l="1"/>
  <c r="F63" i="4"/>
  <c r="I63" i="4" s="1"/>
  <c r="H65" i="4" l="1"/>
  <c r="F64" i="4"/>
  <c r="I64" i="4" s="1"/>
  <c r="H66" i="4" l="1"/>
  <c r="F65" i="4"/>
  <c r="I65" i="4" s="1"/>
  <c r="H67" i="4" l="1"/>
  <c r="F66" i="4"/>
  <c r="I66" i="4" s="1"/>
  <c r="H68" i="4" l="1"/>
  <c r="F67" i="4"/>
  <c r="I67" i="4" s="1"/>
  <c r="H69" i="4" l="1"/>
  <c r="F68" i="4"/>
  <c r="I68" i="4" s="1"/>
  <c r="H70" i="4" l="1"/>
  <c r="F69" i="4"/>
  <c r="I69" i="4" s="1"/>
  <c r="H71" i="4" l="1"/>
  <c r="F70" i="4"/>
  <c r="I70" i="4" s="1"/>
  <c r="H72" i="4" l="1"/>
  <c r="F71" i="4"/>
  <c r="I71" i="4" s="1"/>
  <c r="H73" i="4" l="1"/>
  <c r="F72" i="4"/>
  <c r="I72" i="4" s="1"/>
  <c r="H74" i="4" l="1"/>
  <c r="F73" i="4"/>
  <c r="I73" i="4" s="1"/>
  <c r="H75" i="4" l="1"/>
  <c r="F74" i="4"/>
  <c r="I74" i="4" s="1"/>
  <c r="H76" i="4" l="1"/>
  <c r="F75" i="4"/>
  <c r="I75" i="4" s="1"/>
  <c r="H77" i="4" l="1"/>
  <c r="F76" i="4"/>
  <c r="I76" i="4" s="1"/>
  <c r="H78" i="4" l="1"/>
  <c r="F77" i="4"/>
  <c r="I77" i="4" s="1"/>
  <c r="H79" i="4" l="1"/>
  <c r="F78" i="4"/>
  <c r="I78" i="4" s="1"/>
  <c r="H80" i="4" l="1"/>
  <c r="F79" i="4"/>
  <c r="I79" i="4" s="1"/>
  <c r="H81" i="4" l="1"/>
  <c r="F80" i="4"/>
  <c r="I80" i="4"/>
  <c r="H82" i="4" l="1"/>
  <c r="F81" i="4"/>
  <c r="I81" i="4" s="1"/>
  <c r="H83" i="4" l="1"/>
  <c r="F82" i="4"/>
  <c r="I82" i="4" s="1"/>
  <c r="H84" i="4" l="1"/>
  <c r="F83" i="4"/>
  <c r="I83" i="4" s="1"/>
  <c r="F84" i="4" l="1"/>
  <c r="I84" i="4"/>
  <c r="H85" i="4"/>
  <c r="H86" i="4" l="1"/>
  <c r="F85" i="4"/>
  <c r="I85" i="4" s="1"/>
  <c r="H87" i="4" l="1"/>
  <c r="F86" i="4"/>
  <c r="I86" i="4" s="1"/>
  <c r="H88" i="4" l="1"/>
  <c r="F87" i="4"/>
  <c r="I87" i="4" s="1"/>
  <c r="H89" i="4" l="1"/>
  <c r="F88" i="4"/>
  <c r="I88" i="4"/>
  <c r="H90" i="4" l="1"/>
  <c r="F89" i="4"/>
  <c r="I89" i="4" s="1"/>
  <c r="H91" i="4" l="1"/>
  <c r="F90" i="4"/>
  <c r="I90" i="4" s="1"/>
  <c r="H92" i="4" l="1"/>
  <c r="F91" i="4"/>
  <c r="I91" i="4"/>
  <c r="F92" i="4" l="1"/>
  <c r="I92" i="4"/>
  <c r="H93" i="4"/>
  <c r="H94" i="4" l="1"/>
  <c r="F93" i="4"/>
  <c r="I93" i="4" s="1"/>
  <c r="H95" i="4" l="1"/>
  <c r="F94" i="4"/>
  <c r="I94" i="4" s="1"/>
  <c r="H96" i="4" l="1"/>
  <c r="F95" i="4"/>
  <c r="I95" i="4"/>
  <c r="H97" i="4" l="1"/>
  <c r="F96" i="4"/>
  <c r="I96" i="4"/>
  <c r="H98" i="4" l="1"/>
  <c r="F97" i="4"/>
  <c r="I97" i="4" s="1"/>
  <c r="H99" i="4" l="1"/>
  <c r="F98" i="4"/>
  <c r="I98" i="4" s="1"/>
  <c r="H100" i="4" l="1"/>
  <c r="F99" i="4"/>
  <c r="I99" i="4"/>
  <c r="F100" i="4" l="1"/>
  <c r="I100" i="4"/>
  <c r="H101" i="4"/>
  <c r="H102" i="4" l="1"/>
  <c r="F101" i="4"/>
  <c r="I101" i="4" s="1"/>
  <c r="H103" i="4" l="1"/>
  <c r="F102" i="4"/>
  <c r="I102" i="4" s="1"/>
  <c r="H104" i="4" l="1"/>
  <c r="F103" i="4"/>
  <c r="I103" i="4"/>
  <c r="H105" i="4" l="1"/>
  <c r="F104" i="4"/>
  <c r="I104" i="4"/>
  <c r="H106" i="4" l="1"/>
  <c r="F105" i="4"/>
  <c r="I105" i="4" s="1"/>
  <c r="H107" i="4" l="1"/>
  <c r="F106" i="4"/>
  <c r="I106" i="4" s="1"/>
  <c r="H108" i="4" l="1"/>
  <c r="F107" i="4"/>
  <c r="I107" i="4"/>
  <c r="H109" i="4" l="1"/>
  <c r="F108" i="4"/>
  <c r="I108" i="4"/>
  <c r="H110" i="4" l="1"/>
  <c r="F109" i="4"/>
  <c r="I109" i="4" s="1"/>
  <c r="H111" i="4" l="1"/>
  <c r="F110" i="4"/>
  <c r="I110" i="4" s="1"/>
  <c r="H112" i="4" l="1"/>
  <c r="F111" i="4"/>
  <c r="I111" i="4" s="1"/>
  <c r="H113" i="4" l="1"/>
  <c r="F112" i="4"/>
  <c r="I112" i="4"/>
  <c r="H114" i="4" l="1"/>
  <c r="F113" i="4"/>
  <c r="I113" i="4" s="1"/>
  <c r="H115" i="4" l="1"/>
  <c r="F114" i="4"/>
  <c r="I114" i="4" s="1"/>
  <c r="H116" i="4" l="1"/>
  <c r="F115" i="4"/>
  <c r="I115" i="4"/>
  <c r="F116" i="4" l="1"/>
  <c r="H117" i="4"/>
  <c r="I116" i="4"/>
  <c r="H118" i="4" l="1"/>
  <c r="F117" i="4"/>
  <c r="I117" i="4" s="1"/>
  <c r="H119" i="4" l="1"/>
  <c r="F118" i="4"/>
  <c r="I118" i="4" s="1"/>
  <c r="H120" i="4" l="1"/>
  <c r="F119" i="4"/>
  <c r="I119" i="4"/>
  <c r="H121" i="4" l="1"/>
  <c r="F120" i="4"/>
  <c r="I120" i="4"/>
  <c r="H122" i="4" l="1"/>
  <c r="F121" i="4"/>
  <c r="I121" i="4" s="1"/>
  <c r="H123" i="4" l="1"/>
  <c r="F122" i="4"/>
  <c r="I122" i="4" s="1"/>
  <c r="H124" i="4" l="1"/>
  <c r="F123" i="4"/>
  <c r="I123" i="4"/>
  <c r="F124" i="4" l="1"/>
  <c r="I124" i="4" s="1"/>
  <c r="H125" i="4"/>
  <c r="H126" i="4" l="1"/>
  <c r="F125" i="4"/>
  <c r="I125" i="4" s="1"/>
  <c r="H127" i="4" l="1"/>
  <c r="F126" i="4"/>
  <c r="I126" i="4" s="1"/>
  <c r="H128" i="4" l="1"/>
  <c r="F127" i="4"/>
  <c r="I127" i="4"/>
  <c r="H129" i="4" l="1"/>
  <c r="F128" i="4"/>
  <c r="I128" i="4" s="1"/>
  <c r="H130" i="4" l="1"/>
  <c r="F129" i="4"/>
  <c r="I129" i="4" s="1"/>
  <c r="H131" i="4" l="1"/>
  <c r="F130" i="4"/>
  <c r="I130" i="4"/>
  <c r="H132" i="4" l="1"/>
  <c r="F131" i="4"/>
  <c r="I131" i="4"/>
  <c r="F132" i="4" l="1"/>
  <c r="I132" i="4"/>
  <c r="H133" i="4"/>
  <c r="H134" i="4" l="1"/>
  <c r="F133" i="4"/>
  <c r="I133" i="4" s="1"/>
  <c r="H135" i="4" l="1"/>
  <c r="F134" i="4"/>
  <c r="I134" i="4"/>
  <c r="H136" i="4" l="1"/>
  <c r="F135" i="4"/>
  <c r="I135" i="4"/>
  <c r="H137" i="4" l="1"/>
  <c r="F136" i="4"/>
  <c r="I136" i="4"/>
  <c r="H138" i="4" l="1"/>
  <c r="F137" i="4"/>
  <c r="I137" i="4" s="1"/>
  <c r="H139" i="4" l="1"/>
  <c r="F138" i="4"/>
  <c r="I138" i="4"/>
  <c r="H140" i="4" l="1"/>
  <c r="F139" i="4"/>
  <c r="I139" i="4"/>
  <c r="F140" i="4" l="1"/>
  <c r="I140" i="4"/>
  <c r="H141" i="4"/>
  <c r="H142" i="4" l="1"/>
  <c r="F141" i="4"/>
  <c r="I141" i="4" s="1"/>
  <c r="H143" i="4" l="1"/>
  <c r="F142" i="4"/>
  <c r="I142" i="4"/>
  <c r="H144" i="4" l="1"/>
  <c r="F143" i="4"/>
  <c r="I143" i="4"/>
  <c r="H145" i="4" l="1"/>
  <c r="F144" i="4"/>
  <c r="I144" i="4"/>
  <c r="H146" i="4" l="1"/>
  <c r="F145" i="4"/>
  <c r="I145" i="4" s="1"/>
  <c r="H147" i="4" l="1"/>
  <c r="F146" i="4"/>
  <c r="I146" i="4"/>
  <c r="H148" i="4" l="1"/>
  <c r="F147" i="4"/>
  <c r="I147" i="4"/>
  <c r="F148" i="4" l="1"/>
  <c r="I148" i="4"/>
  <c r="H149" i="4"/>
  <c r="H150" i="4" l="1"/>
  <c r="F149" i="4"/>
  <c r="I149" i="4"/>
  <c r="H151" i="4" l="1"/>
  <c r="F150" i="4"/>
  <c r="I150" i="4"/>
  <c r="H152" i="4" l="1"/>
  <c r="F151" i="4"/>
  <c r="I151" i="4"/>
  <c r="H153" i="4" l="1"/>
  <c r="F152" i="4"/>
  <c r="I152" i="4"/>
  <c r="H154" i="4" l="1"/>
  <c r="F153" i="4"/>
  <c r="I153" i="4"/>
  <c r="H155" i="4" l="1"/>
  <c r="F154" i="4"/>
  <c r="I154" i="4"/>
  <c r="H156" i="4" l="1"/>
  <c r="F155" i="4"/>
  <c r="I155" i="4"/>
  <c r="F156" i="4" l="1"/>
  <c r="I156" i="4"/>
  <c r="H157" i="4"/>
  <c r="H158" i="4" l="1"/>
  <c r="F157" i="4"/>
  <c r="I157" i="4"/>
  <c r="H159" i="4" l="1"/>
  <c r="F158" i="4"/>
  <c r="I158" i="4" s="1"/>
  <c r="H160" i="4" l="1"/>
  <c r="F159" i="4"/>
  <c r="I159" i="4"/>
  <c r="H161" i="4" l="1"/>
  <c r="F160" i="4"/>
  <c r="I160" i="4"/>
  <c r="H162" i="4" l="1"/>
  <c r="F161" i="4"/>
  <c r="I161" i="4"/>
  <c r="H163" i="4" l="1"/>
  <c r="F162" i="4"/>
  <c r="I162" i="4"/>
  <c r="H164" i="4" l="1"/>
  <c r="F163" i="4"/>
  <c r="I163" i="4"/>
  <c r="F164" i="4" l="1"/>
  <c r="I164" i="4"/>
  <c r="H165" i="4"/>
  <c r="H166" i="4" l="1"/>
  <c r="F165" i="4"/>
  <c r="I165" i="4"/>
  <c r="H167" i="4" l="1"/>
  <c r="F166" i="4"/>
  <c r="I166" i="4"/>
  <c r="H168" i="4" l="1"/>
  <c r="F167" i="4"/>
  <c r="I167" i="4"/>
  <c r="H169" i="4" l="1"/>
  <c r="F168" i="4"/>
  <c r="I168" i="4"/>
  <c r="H170" i="4" l="1"/>
  <c r="F169" i="4"/>
  <c r="I169" i="4"/>
  <c r="H171" i="4" l="1"/>
  <c r="F170" i="4"/>
  <c r="I170" i="4"/>
  <c r="H172" i="4" l="1"/>
  <c r="F171" i="4"/>
  <c r="I171" i="4"/>
  <c r="H173" i="4" l="1"/>
  <c r="F172" i="4"/>
  <c r="I172" i="4"/>
  <c r="H174" i="4" l="1"/>
  <c r="F173" i="4"/>
  <c r="I173" i="4"/>
  <c r="H175" i="4" l="1"/>
  <c r="F174" i="4"/>
  <c r="I174" i="4"/>
  <c r="H176" i="4" l="1"/>
  <c r="F175" i="4"/>
  <c r="I175" i="4"/>
  <c r="H177" i="4" l="1"/>
  <c r="F176" i="4"/>
  <c r="I176" i="4"/>
  <c r="H178" i="4" l="1"/>
  <c r="F177" i="4"/>
  <c r="I177" i="4"/>
  <c r="H179" i="4" l="1"/>
  <c r="F178" i="4"/>
  <c r="I178" i="4"/>
  <c r="H180" i="4" l="1"/>
  <c r="F179" i="4"/>
  <c r="I179" i="4"/>
  <c r="F180" i="4" l="1"/>
  <c r="H181" i="4"/>
  <c r="I180" i="4"/>
  <c r="H182" i="4" l="1"/>
  <c r="F181" i="4"/>
  <c r="I181" i="4"/>
  <c r="H183" i="4" l="1"/>
  <c r="F182" i="4"/>
  <c r="I182" i="4"/>
  <c r="H184" i="4" l="1"/>
  <c r="F183" i="4"/>
  <c r="I183" i="4"/>
  <c r="H185" i="4" l="1"/>
  <c r="F184" i="4"/>
  <c r="I184" i="4"/>
  <c r="H186" i="4" l="1"/>
  <c r="F185" i="4"/>
  <c r="I185" i="4"/>
  <c r="H187" i="4" l="1"/>
  <c r="F186" i="4"/>
  <c r="I186" i="4"/>
  <c r="H188" i="4" l="1"/>
  <c r="F187" i="4"/>
  <c r="I187" i="4"/>
  <c r="F188" i="4" l="1"/>
  <c r="I188" i="4"/>
  <c r="H189" i="4"/>
  <c r="H190" i="4" l="1"/>
  <c r="F189" i="4"/>
  <c r="I189" i="4"/>
  <c r="H191" i="4" l="1"/>
  <c r="F190" i="4"/>
  <c r="I190" i="4"/>
  <c r="H192" i="4" l="1"/>
  <c r="F191" i="4"/>
  <c r="I191" i="4"/>
  <c r="H193" i="4" l="1"/>
  <c r="F192" i="4"/>
  <c r="I192" i="4"/>
  <c r="H194" i="4" l="1"/>
  <c r="F193" i="4"/>
  <c r="I193" i="4"/>
  <c r="H195" i="4" l="1"/>
  <c r="F194" i="4"/>
  <c r="I194" i="4"/>
  <c r="H196" i="4" l="1"/>
  <c r="F195" i="4"/>
  <c r="I195" i="4"/>
  <c r="F196" i="4" l="1"/>
  <c r="I196" i="4"/>
  <c r="H197" i="4"/>
  <c r="H198" i="4" l="1"/>
  <c r="F197" i="4"/>
  <c r="I197" i="4"/>
  <c r="H199" i="4" l="1"/>
  <c r="F198" i="4"/>
  <c r="I198" i="4"/>
  <c r="H200" i="4" l="1"/>
  <c r="F199" i="4"/>
  <c r="I199" i="4"/>
  <c r="H201" i="4" l="1"/>
  <c r="F200" i="4"/>
  <c r="I200" i="4"/>
  <c r="H202" i="4" l="1"/>
  <c r="F201" i="4"/>
  <c r="I201" i="4"/>
  <c r="H203" i="4" l="1"/>
  <c r="F202" i="4"/>
  <c r="I202" i="4"/>
  <c r="H204" i="4" l="1"/>
  <c r="F203" i="4"/>
  <c r="I203" i="4"/>
  <c r="F204" i="4" l="1"/>
  <c r="I204" i="4"/>
  <c r="H205" i="4"/>
  <c r="H206" i="4" l="1"/>
  <c r="F205" i="4"/>
  <c r="I205" i="4"/>
  <c r="H207" i="4" l="1"/>
  <c r="F206" i="4"/>
  <c r="I206" i="4"/>
  <c r="H208" i="4" l="1"/>
  <c r="F207" i="4"/>
  <c r="I207" i="4"/>
  <c r="H209" i="4" l="1"/>
  <c r="F208" i="4"/>
  <c r="I208" i="4"/>
  <c r="H210" i="4" l="1"/>
  <c r="F209" i="4"/>
  <c r="I209" i="4"/>
  <c r="H211" i="4" l="1"/>
  <c r="F210" i="4"/>
  <c r="I210" i="4"/>
  <c r="H212" i="4" l="1"/>
  <c r="F211" i="4"/>
  <c r="I211" i="4"/>
  <c r="F212" i="4" l="1"/>
  <c r="I212" i="4" s="1"/>
  <c r="H213" i="4"/>
  <c r="H214" i="4" l="1"/>
  <c r="F213" i="4"/>
  <c r="I213" i="4"/>
  <c r="H215" i="4" l="1"/>
  <c r="F214" i="4"/>
  <c r="I214" i="4"/>
  <c r="H216" i="4" l="1"/>
  <c r="F215" i="4"/>
  <c r="I215" i="4"/>
  <c r="H217" i="4" l="1"/>
  <c r="F216" i="4"/>
  <c r="I216" i="4"/>
  <c r="H218" i="4" l="1"/>
  <c r="F217" i="4"/>
  <c r="I217" i="4"/>
  <c r="H219" i="4" l="1"/>
  <c r="F218" i="4"/>
  <c r="I218" i="4"/>
  <c r="H220" i="4" l="1"/>
  <c r="F219" i="4"/>
  <c r="I219" i="4"/>
  <c r="F220" i="4" l="1"/>
  <c r="I220" i="4"/>
  <c r="H221" i="4"/>
  <c r="H222" i="4" l="1"/>
  <c r="F221" i="4"/>
  <c r="I221" i="4"/>
  <c r="H223" i="4" l="1"/>
  <c r="F222" i="4"/>
  <c r="I222" i="4"/>
  <c r="H224" i="4" l="1"/>
  <c r="F223" i="4"/>
  <c r="I223" i="4"/>
  <c r="H225" i="4" l="1"/>
  <c r="F224" i="4"/>
  <c r="I224" i="4"/>
  <c r="H226" i="4" l="1"/>
  <c r="F225" i="4"/>
  <c r="I225" i="4"/>
  <c r="H227" i="4" l="1"/>
  <c r="F226" i="4"/>
  <c r="I226" i="4"/>
  <c r="H228" i="4" l="1"/>
  <c r="F227" i="4"/>
  <c r="I227" i="4"/>
  <c r="F228" i="4" l="1"/>
  <c r="I228" i="4"/>
  <c r="H229" i="4"/>
  <c r="H230" i="4" l="1"/>
  <c r="F229" i="4"/>
  <c r="I229" i="4"/>
  <c r="H231" i="4" l="1"/>
  <c r="F230" i="4"/>
  <c r="I230" i="4"/>
  <c r="H232" i="4" l="1"/>
  <c r="F231" i="4"/>
  <c r="I231" i="4"/>
  <c r="H233" i="4" l="1"/>
  <c r="F232" i="4"/>
  <c r="I232" i="4"/>
  <c r="H234" i="4" l="1"/>
  <c r="F233" i="4"/>
  <c r="I233" i="4"/>
  <c r="H235" i="4" l="1"/>
  <c r="F234" i="4"/>
  <c r="I234" i="4"/>
  <c r="H236" i="4" l="1"/>
  <c r="F235" i="4"/>
  <c r="I235" i="4"/>
  <c r="H237" i="4" l="1"/>
  <c r="F236" i="4"/>
  <c r="I236" i="4"/>
  <c r="H238" i="4" l="1"/>
  <c r="F237" i="4"/>
  <c r="I237" i="4"/>
  <c r="H239" i="4" l="1"/>
  <c r="F238" i="4"/>
  <c r="I238" i="4"/>
  <c r="H240" i="4" l="1"/>
  <c r="F239" i="4"/>
  <c r="I239" i="4"/>
  <c r="H241" i="4" l="1"/>
  <c r="F240" i="4"/>
  <c r="I240" i="4"/>
  <c r="H242" i="4" l="1"/>
  <c r="F241" i="4"/>
  <c r="I241" i="4"/>
  <c r="H243" i="4" l="1"/>
  <c r="F242" i="4"/>
  <c r="I242" i="4"/>
  <c r="H244" i="4" l="1"/>
  <c r="F243" i="4"/>
  <c r="I243" i="4"/>
  <c r="F244" i="4" l="1"/>
  <c r="H245" i="4"/>
  <c r="I244" i="4"/>
  <c r="H246" i="4" l="1"/>
  <c r="F245" i="4"/>
  <c r="I245" i="4"/>
  <c r="H247" i="4" l="1"/>
  <c r="F246" i="4"/>
  <c r="I246" i="4"/>
  <c r="H248" i="4" l="1"/>
  <c r="F247" i="4"/>
  <c r="I247" i="4"/>
  <c r="H249" i="4" l="1"/>
  <c r="F248" i="4"/>
  <c r="I248" i="4"/>
  <c r="H250" i="4" l="1"/>
  <c r="F249" i="4"/>
  <c r="I249" i="4"/>
  <c r="H251" i="4" l="1"/>
  <c r="F250" i="4"/>
  <c r="I250" i="4"/>
  <c r="H252" i="4" l="1"/>
  <c r="F251" i="4"/>
  <c r="I251" i="4"/>
  <c r="F252" i="4" l="1"/>
  <c r="I252" i="4"/>
  <c r="H253" i="4"/>
  <c r="H254" i="4" l="1"/>
  <c r="F253" i="4"/>
  <c r="I253" i="4"/>
  <c r="H255" i="4" l="1"/>
  <c r="F254" i="4"/>
  <c r="I254" i="4"/>
  <c r="H256" i="4" l="1"/>
  <c r="F255" i="4"/>
  <c r="I255" i="4"/>
  <c r="H257" i="4" l="1"/>
  <c r="F256" i="4"/>
  <c r="I256" i="4"/>
  <c r="H258" i="4" l="1"/>
  <c r="F257" i="4"/>
  <c r="I257" i="4"/>
  <c r="H259" i="4" l="1"/>
  <c r="F258" i="4"/>
  <c r="I258" i="4"/>
  <c r="H260" i="4" l="1"/>
  <c r="F259" i="4"/>
  <c r="I259" i="4"/>
  <c r="F260" i="4" l="1"/>
  <c r="I260" i="4"/>
  <c r="H261" i="4"/>
  <c r="H262" i="4" l="1"/>
  <c r="F261" i="4"/>
  <c r="I261" i="4"/>
  <c r="H263" i="4" l="1"/>
  <c r="F262" i="4"/>
  <c r="I262" i="4"/>
  <c r="H264" i="4" l="1"/>
  <c r="F263" i="4"/>
  <c r="I263" i="4" s="1"/>
  <c r="H265" i="4" l="1"/>
  <c r="F264" i="4"/>
  <c r="I264" i="4"/>
  <c r="H266" i="4" l="1"/>
  <c r="F265" i="4"/>
  <c r="I265" i="4" s="1"/>
  <c r="H267" i="4" l="1"/>
  <c r="F266" i="4"/>
  <c r="I266" i="4"/>
  <c r="H268" i="4" l="1"/>
  <c r="F267" i="4"/>
  <c r="I267" i="4" s="1"/>
  <c r="F268" i="4" l="1"/>
  <c r="I268" i="4"/>
  <c r="H269" i="4"/>
  <c r="H270" i="4" l="1"/>
  <c r="F269" i="4"/>
  <c r="I269" i="4"/>
  <c r="H271" i="4" l="1"/>
  <c r="F270" i="4"/>
  <c r="I270" i="4"/>
  <c r="H272" i="4" l="1"/>
  <c r="F271" i="4"/>
  <c r="I271" i="4" s="1"/>
  <c r="H273" i="4" l="1"/>
  <c r="F272" i="4"/>
  <c r="I272" i="4"/>
  <c r="H274" i="4" l="1"/>
  <c r="F273" i="4"/>
  <c r="I273" i="4"/>
  <c r="H275" i="4" l="1"/>
  <c r="F274" i="4"/>
  <c r="I274" i="4" s="1"/>
  <c r="H276" i="4" l="1"/>
  <c r="F275" i="4"/>
  <c r="I275" i="4" s="1"/>
  <c r="F276" i="4" l="1"/>
  <c r="H277" i="4"/>
  <c r="I276" i="4"/>
  <c r="H278" i="4" l="1"/>
  <c r="F277" i="4"/>
  <c r="I277" i="4"/>
  <c r="H279" i="4" l="1"/>
  <c r="F278" i="4"/>
  <c r="I278" i="4"/>
  <c r="H280" i="4" l="1"/>
  <c r="F279" i="4"/>
  <c r="I279" i="4" s="1"/>
  <c r="H281" i="4" l="1"/>
  <c r="F280" i="4"/>
  <c r="I280" i="4"/>
  <c r="H282" i="4" l="1"/>
  <c r="F281" i="4"/>
  <c r="I281" i="4"/>
  <c r="H283" i="4" l="1"/>
  <c r="F282" i="4"/>
  <c r="I282" i="4"/>
  <c r="H284" i="4" l="1"/>
  <c r="F283" i="4"/>
  <c r="I283" i="4" s="1"/>
  <c r="H285" i="4" l="1"/>
  <c r="F284" i="4"/>
  <c r="I284" i="4"/>
  <c r="H286" i="4" l="1"/>
  <c r="F285" i="4"/>
  <c r="I285" i="4"/>
  <c r="H287" i="4" l="1"/>
  <c r="F286" i="4"/>
  <c r="I286" i="4"/>
  <c r="H288" i="4" l="1"/>
  <c r="F287" i="4"/>
  <c r="I287" i="4" s="1"/>
  <c r="H289" i="4" l="1"/>
  <c r="F288" i="4"/>
  <c r="I288" i="4" s="1"/>
  <c r="H290" i="4" l="1"/>
  <c r="F289" i="4"/>
  <c r="I289" i="4"/>
  <c r="H291" i="4" l="1"/>
  <c r="F290" i="4"/>
  <c r="I290" i="4"/>
  <c r="H292" i="4" l="1"/>
  <c r="F291" i="4"/>
  <c r="I291" i="4" s="1"/>
  <c r="F292" i="4" l="1"/>
  <c r="I292" i="4"/>
  <c r="H293" i="4"/>
  <c r="H294" i="4" l="1"/>
  <c r="F293" i="4"/>
  <c r="I293" i="4"/>
  <c r="H295" i="4" l="1"/>
  <c r="F294" i="4"/>
  <c r="I294" i="4"/>
  <c r="H296" i="4" l="1"/>
  <c r="F295" i="4"/>
  <c r="I295" i="4" s="1"/>
  <c r="H297" i="4" l="1"/>
  <c r="F296" i="4"/>
  <c r="I296" i="4"/>
  <c r="H298" i="4" l="1"/>
  <c r="F297" i="4"/>
  <c r="I297" i="4" s="1"/>
  <c r="H299" i="4" l="1"/>
  <c r="F298" i="4"/>
  <c r="I298" i="4"/>
  <c r="H300" i="4" l="1"/>
  <c r="F299" i="4"/>
  <c r="I299" i="4" s="1"/>
  <c r="H301" i="4" l="1"/>
  <c r="F300" i="4"/>
  <c r="I300" i="4"/>
  <c r="H302" i="4" l="1"/>
  <c r="F301" i="4"/>
  <c r="I301" i="4"/>
  <c r="H303" i="4" l="1"/>
  <c r="F302" i="4"/>
  <c r="I302" i="4"/>
  <c r="H304" i="4" l="1"/>
  <c r="F303" i="4"/>
  <c r="I303" i="4" s="1"/>
  <c r="H305" i="4" l="1"/>
  <c r="F304" i="4"/>
  <c r="I304" i="4"/>
  <c r="H306" i="4" l="1"/>
  <c r="F305" i="4"/>
  <c r="I305" i="4"/>
  <c r="H307" i="4" l="1"/>
  <c r="F306" i="4"/>
  <c r="I306" i="4" s="1"/>
  <c r="H308" i="4" l="1"/>
  <c r="F307" i="4"/>
  <c r="I307" i="4" s="1"/>
  <c r="H309" i="4" l="1"/>
  <c r="F308" i="4"/>
  <c r="I308" i="4"/>
  <c r="H310" i="4" l="1"/>
  <c r="F309" i="4"/>
  <c r="I309" i="4"/>
  <c r="H311" i="4" l="1"/>
  <c r="F310" i="4"/>
  <c r="I310" i="4"/>
  <c r="H312" i="4" l="1"/>
  <c r="F311" i="4"/>
  <c r="I311" i="4" s="1"/>
  <c r="H313" i="4" l="1"/>
  <c r="F312" i="4"/>
  <c r="I312" i="4"/>
  <c r="H314" i="4" l="1"/>
  <c r="F313" i="4"/>
  <c r="I313" i="4"/>
  <c r="H315" i="4" l="1"/>
  <c r="F314" i="4"/>
  <c r="I314" i="4"/>
  <c r="H316" i="4" l="1"/>
  <c r="F315" i="4"/>
  <c r="I315" i="4" s="1"/>
  <c r="H317" i="4" l="1"/>
  <c r="F316" i="4"/>
  <c r="I316" i="4"/>
  <c r="H318" i="4" l="1"/>
  <c r="F317" i="4"/>
  <c r="I317" i="4"/>
  <c r="H319" i="4" l="1"/>
  <c r="F318" i="4"/>
  <c r="I318" i="4"/>
  <c r="H320" i="4" l="1"/>
  <c r="F319" i="4"/>
  <c r="I319" i="4" s="1"/>
  <c r="H321" i="4" l="1"/>
  <c r="F320" i="4"/>
  <c r="I320" i="4" s="1"/>
  <c r="H322" i="4" l="1"/>
  <c r="F321" i="4"/>
  <c r="I321" i="4"/>
  <c r="H323" i="4" l="1"/>
  <c r="F322" i="4"/>
  <c r="I322" i="4"/>
  <c r="H324" i="4" l="1"/>
  <c r="F323" i="4"/>
  <c r="I323" i="4" s="1"/>
  <c r="F324" i="4" l="1"/>
  <c r="I324" i="4" s="1"/>
  <c r="H325" i="4"/>
  <c r="H326" i="4" l="1"/>
  <c r="F325" i="4"/>
  <c r="I325" i="4"/>
  <c r="H327" i="4" l="1"/>
  <c r="F326" i="4"/>
  <c r="I326" i="4"/>
  <c r="H328" i="4" l="1"/>
  <c r="F327" i="4"/>
  <c r="I327" i="4" s="1"/>
  <c r="H329" i="4" l="1"/>
  <c r="F328" i="4"/>
  <c r="I328" i="4" s="1"/>
  <c r="H330" i="4" l="1"/>
  <c r="F329" i="4"/>
  <c r="I329" i="4"/>
  <c r="H331" i="4" l="1"/>
  <c r="F330" i="4"/>
  <c r="I330" i="4" s="1"/>
  <c r="H332" i="4" l="1"/>
  <c r="F331" i="4"/>
  <c r="I331" i="4" s="1"/>
  <c r="H333" i="4" l="1"/>
  <c r="F332" i="4"/>
  <c r="I332" i="4" s="1"/>
  <c r="H334" i="4" l="1"/>
  <c r="F333" i="4"/>
  <c r="I333" i="4"/>
  <c r="H335" i="4" l="1"/>
  <c r="F334" i="4"/>
  <c r="I334" i="4" s="1"/>
  <c r="H336" i="4" l="1"/>
  <c r="F335" i="4"/>
  <c r="I335" i="4" s="1"/>
  <c r="H337" i="4" l="1"/>
  <c r="F336" i="4"/>
  <c r="I336" i="4" s="1"/>
  <c r="H338" i="4" l="1"/>
  <c r="F337" i="4"/>
  <c r="I337" i="4" s="1"/>
  <c r="H339" i="4" l="1"/>
  <c r="F338" i="4"/>
  <c r="I338" i="4" s="1"/>
  <c r="H340" i="4" l="1"/>
  <c r="F339" i="4"/>
  <c r="I339" i="4" s="1"/>
  <c r="H341" i="4" l="1"/>
  <c r="F340" i="4"/>
  <c r="I340" i="4" s="1"/>
  <c r="H342" i="4" l="1"/>
  <c r="F341" i="4"/>
  <c r="I341" i="4" s="1"/>
  <c r="H343" i="4" l="1"/>
  <c r="F342" i="4"/>
  <c r="I342" i="4" s="1"/>
  <c r="H344" i="4" l="1"/>
  <c r="F343" i="4"/>
  <c r="I343" i="4" s="1"/>
  <c r="H345" i="4" l="1"/>
  <c r="F344" i="4"/>
  <c r="I344" i="4" s="1"/>
  <c r="H346" i="4" l="1"/>
  <c r="F345" i="4"/>
  <c r="I345" i="4" s="1"/>
  <c r="H347" i="4" l="1"/>
  <c r="F346" i="4"/>
  <c r="I346" i="4" s="1"/>
  <c r="H348" i="4" l="1"/>
  <c r="F347" i="4"/>
  <c r="I347" i="4" s="1"/>
  <c r="H349" i="4" l="1"/>
  <c r="F348" i="4"/>
  <c r="I348" i="4" s="1"/>
  <c r="H350" i="4" l="1"/>
  <c r="F349" i="4"/>
  <c r="I349" i="4" s="1"/>
  <c r="H351" i="4" l="1"/>
  <c r="F350" i="4"/>
  <c r="I350" i="4" s="1"/>
  <c r="H352" i="4" l="1"/>
  <c r="F351" i="4"/>
  <c r="I351" i="4" s="1"/>
  <c r="H353" i="4" l="1"/>
  <c r="F352" i="4"/>
  <c r="I352" i="4" s="1"/>
  <c r="H354" i="4" l="1"/>
  <c r="F353" i="4"/>
  <c r="I353" i="4" s="1"/>
  <c r="H355" i="4" l="1"/>
  <c r="F354" i="4"/>
  <c r="I354" i="4" s="1"/>
  <c r="H356" i="4" l="1"/>
  <c r="F355" i="4"/>
  <c r="I355" i="4" s="1"/>
  <c r="F356" i="4" l="1"/>
  <c r="I356" i="4" s="1"/>
  <c r="H357" i="4"/>
  <c r="H358" i="4" l="1"/>
  <c r="F357" i="4"/>
  <c r="I357" i="4"/>
  <c r="H359" i="4" l="1"/>
  <c r="F358" i="4"/>
  <c r="I358" i="4" s="1"/>
  <c r="H360" i="4" l="1"/>
  <c r="F359" i="4"/>
  <c r="I359" i="4" s="1"/>
  <c r="H361" i="4" l="1"/>
  <c r="F360" i="4"/>
  <c r="I360" i="4"/>
  <c r="F361" i="4" l="1"/>
  <c r="I361" i="4"/>
  <c r="H362" i="4"/>
  <c r="H363" i="4" l="1"/>
  <c r="F362" i="4"/>
  <c r="I362" i="4" s="1"/>
  <c r="H364" i="4" l="1"/>
  <c r="F363" i="4"/>
  <c r="I363" i="4" s="1"/>
  <c r="F364" i="4" l="1"/>
  <c r="I364" i="4"/>
  <c r="H365" i="4"/>
  <c r="H366" i="4" l="1"/>
  <c r="F365" i="4"/>
  <c r="I365" i="4"/>
  <c r="H367" i="4" l="1"/>
  <c r="F366" i="4"/>
  <c r="I366" i="4" s="1"/>
  <c r="H368" i="4" l="1"/>
  <c r="F367" i="4"/>
  <c r="I367" i="4" s="1"/>
  <c r="H369" i="4" l="1"/>
  <c r="F368" i="4"/>
  <c r="I368" i="4" s="1"/>
  <c r="F369" i="4" l="1"/>
  <c r="I369" i="4"/>
  <c r="H370" i="4"/>
  <c r="H371" i="4" l="1"/>
  <c r="F370" i="4"/>
  <c r="I370" i="4" s="1"/>
  <c r="H372" i="4" l="1"/>
  <c r="F371" i="4"/>
  <c r="I371" i="4" s="1"/>
  <c r="F372" i="4" l="1"/>
  <c r="I372" i="4"/>
  <c r="H373" i="4"/>
  <c r="H374" i="4" l="1"/>
  <c r="F373" i="4"/>
  <c r="I373" i="4"/>
  <c r="H375" i="4" l="1"/>
  <c r="F374" i="4"/>
  <c r="I374" i="4" s="1"/>
  <c r="H376" i="4" l="1"/>
  <c r="F375" i="4"/>
  <c r="I375" i="4" s="1"/>
  <c r="H377" i="4" l="1"/>
  <c r="F376" i="4"/>
  <c r="I376" i="4"/>
  <c r="F377" i="4" l="1"/>
  <c r="I377" i="4"/>
  <c r="H378" i="4"/>
  <c r="H379" i="4" l="1"/>
  <c r="F378" i="4"/>
  <c r="I378" i="4" s="1"/>
  <c r="H380" i="4" l="1"/>
  <c r="F379" i="4"/>
  <c r="I379" i="4" s="1"/>
  <c r="F380" i="4" l="1"/>
  <c r="I380" i="4"/>
  <c r="H381" i="4"/>
  <c r="H382" i="4" l="1"/>
  <c r="F381" i="4"/>
  <c r="I381" i="4"/>
  <c r="H383" i="4" l="1"/>
  <c r="F382" i="4"/>
  <c r="I382" i="4" s="1"/>
  <c r="H384" i="4" l="1"/>
  <c r="F383" i="4"/>
  <c r="I383" i="4" s="1"/>
  <c r="H385" i="4" l="1"/>
  <c r="F384" i="4"/>
  <c r="I384" i="4"/>
  <c r="F385" i="4" l="1"/>
  <c r="I385" i="4"/>
  <c r="H386" i="4"/>
  <c r="H387" i="4" l="1"/>
  <c r="F386" i="4"/>
  <c r="I386" i="4" s="1"/>
  <c r="H388" i="4" l="1"/>
  <c r="F387" i="4"/>
  <c r="I387" i="4" s="1"/>
  <c r="F388" i="4" l="1"/>
  <c r="I388" i="4"/>
  <c r="H389" i="4"/>
  <c r="H390" i="4" l="1"/>
  <c r="F389" i="4"/>
  <c r="I389" i="4"/>
  <c r="H391" i="4" l="1"/>
  <c r="F390" i="4"/>
  <c r="I390" i="4" s="1"/>
  <c r="H392" i="4" l="1"/>
  <c r="F391" i="4"/>
  <c r="I391" i="4" s="1"/>
  <c r="H393" i="4" l="1"/>
  <c r="F392" i="4"/>
  <c r="I392" i="4"/>
  <c r="F393" i="4" l="1"/>
  <c r="I393" i="4"/>
  <c r="H394" i="4"/>
  <c r="F394" i="4" l="1"/>
  <c r="I394" i="4" s="1"/>
  <c r="H395" i="4"/>
  <c r="H396" i="4" l="1"/>
  <c r="F395" i="4"/>
  <c r="I395" i="4" s="1"/>
  <c r="F396" i="4" l="1"/>
  <c r="I396" i="4"/>
  <c r="H397" i="4"/>
  <c r="H398" i="4" l="1"/>
  <c r="F397" i="4"/>
  <c r="I397" i="4"/>
  <c r="H399" i="4" l="1"/>
  <c r="F398" i="4"/>
  <c r="I398" i="4" s="1"/>
  <c r="H400" i="4" l="1"/>
  <c r="F399" i="4"/>
  <c r="I399" i="4" s="1"/>
  <c r="F400" i="4" l="1"/>
  <c r="I400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Modelo de Dados" type="5" refreshedVersion="5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name="WorksheetConnection_Comparativo!$A$1:$G$20" type="102" refreshedVersion="5" minRefreshableVersion="5">
    <extLst>
      <ext xmlns:x15="http://schemas.microsoft.com/office/spreadsheetml/2010/11/main" uri="{DE250136-89BD-433C-8126-D09CA5730AF9}">
        <x15:connection id="Intervalo-a88c5966-ef36-426b-aa1e-fd30ef18ba6d" autoDelete="1" usedByAddin="1">
          <x15:rangePr sourceName="_xlcn.WorksheetConnection_ComparativoA1G201"/>
        </x15:connection>
      </ext>
    </extLst>
  </connection>
</connections>
</file>

<file path=xl/sharedStrings.xml><?xml version="1.0" encoding="utf-8"?>
<sst xmlns="http://schemas.openxmlformats.org/spreadsheetml/2006/main" count="70" uniqueCount="55">
  <si>
    <t>Data</t>
  </si>
  <si>
    <t>Rentabilidade</t>
  </si>
  <si>
    <t>Parcial</t>
  </si>
  <si>
    <t>Fechamento</t>
  </si>
  <si>
    <t>Aporte</t>
  </si>
  <si>
    <t>Resgate</t>
  </si>
  <si>
    <t>% CDI</t>
  </si>
  <si>
    <t>Saldo Parcial/Fechamento</t>
  </si>
  <si>
    <t>Saldo em Cotas</t>
  </si>
  <si>
    <t>Cotas</t>
  </si>
  <si>
    <t>R$/Cota</t>
  </si>
  <si>
    <t>Valor Aporte/Resgate</t>
  </si>
  <si>
    <t>Histórico</t>
  </si>
  <si>
    <t>Ano</t>
  </si>
  <si>
    <t>Mês</t>
  </si>
  <si>
    <t>% sobre CDI</t>
  </si>
  <si>
    <t>Carteira</t>
  </si>
  <si>
    <t>em anos</t>
  </si>
  <si>
    <t>M</t>
  </si>
  <si>
    <t>A</t>
  </si>
  <si>
    <t>% Rentabilidade</t>
  </si>
  <si>
    <t>Carteira atual:</t>
  </si>
  <si>
    <t>Rentabilidade Acumulada:</t>
  </si>
  <si>
    <t>Em relação ao % CDI:</t>
  </si>
  <si>
    <t>% Inflação</t>
  </si>
  <si>
    <t>% Rentabilidade Real</t>
  </si>
  <si>
    <t>Lucro/Prejuízo</t>
  </si>
  <si>
    <t>$ Cota</t>
  </si>
  <si>
    <t>Rentabilidade Real Acumulada:</t>
  </si>
  <si>
    <t>Rentabilidade Real Média:</t>
  </si>
  <si>
    <t>Rentabilidade Média:</t>
  </si>
  <si>
    <t>CDI</t>
  </si>
  <si>
    <t>Inflação</t>
  </si>
  <si>
    <t>Capacidade de Poupança:</t>
  </si>
  <si>
    <t>Saldo (R$)</t>
  </si>
  <si>
    <t>Renda desejada:</t>
  </si>
  <si>
    <t>Independência Financeira:</t>
  </si>
  <si>
    <t>Tempo para conquistá-la:</t>
  </si>
  <si>
    <t>Rótulos de Linha</t>
  </si>
  <si>
    <t>Total Geral</t>
  </si>
  <si>
    <t>PL</t>
  </si>
  <si>
    <t xml:space="preserve">% Rentabilidade </t>
  </si>
  <si>
    <t>Quadro Resumo</t>
  </si>
  <si>
    <t xml:space="preserve"> % CDI</t>
  </si>
  <si>
    <t>Ajuste CDI</t>
  </si>
  <si>
    <t>Acumulado CDI</t>
  </si>
  <si>
    <t>Ajuste Carteira</t>
  </si>
  <si>
    <t>Acumulado Carteira</t>
  </si>
  <si>
    <t>Evolução do Patrimônio</t>
  </si>
  <si>
    <t xml:space="preserve"> CDI</t>
  </si>
  <si>
    <t xml:space="preserve"> Carteira</t>
  </si>
  <si>
    <t>Rendimento Real Médio:</t>
  </si>
  <si>
    <t>https://brasilindicadores.com.br/cdi/</t>
  </si>
  <si>
    <t>Nome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</si>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</sst>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#,##0.000000000"/>
    <numFmt numFmtId="166" formatCode="_-&quot;R$&quot;\ * #,##0.0000000000_-;\-&quot;R$&quot;\ * #,##0.0000000000_-;_-&quot;R$&quot;\ * &quot;-&quot;??_-;_-@_-"/>
    <numFmt numFmtId="167" formatCode="[$-416]dd\-mmm\-yy;@"/>
    <numFmt numFmtId="168" formatCode="0.0000"/>
    <numFmt numFmtId="169" formatCode="#,##0.00_ ;\-#,##0.00\ "/>
    <numFmt numFmtId="170" formatCode="[$-416]mmm\-yy;@"/>
    <numFmt numFmtId="171" formatCode="_-* #,##0_-;\-* #,##0_-;_-* &quot;-&quot;??_-;_-@_-"/>
    <numFmt numFmtId="172" formatCode="_-&quot;R$&quot;\ * #,##0.0000000000_-;\-&quot;R$&quot;\ * #,##0.0000000000_-;_-&quot;R$&quot;\ * &quot;-&quot;??????????_-;_-@_-"/>
    <numFmt numFmtId="173" formatCode="_-* #,##0.00000000_-;\-* #,##0.00000000_-;_-* &quot;-&quot;??_-;_-@_-"/>
    <numFmt numFmtId="174" formatCode="_-* #,##0.0000000000000_-;\-* #,##0.0000000000000_-;_-* &quot;-&quot;??_-;_-@_-"/>
    <numFmt numFmtId="175" formatCode="0.000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i/>
      <sz val="11"/>
      <color theme="0"/>
      <name val="Arial Narrow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2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13" fillId="0" borderId="0" applyNumberFormat="0" applyFill="0" applyBorder="0" applyAlignment="0" applyProtection="0"/>
  </cellStyleXfs>
  <cellXfs count="127">
    <xf numFmtId="0" fontId="0" fillId="0" borderId="0" xfId="0"/>
    <xf numFmtId="0" fontId="0" fillId="2" borderId="0" xfId="0" applyFill="1"/>
    <xf numFmtId="43" fontId="0" fillId="2" borderId="0" xfId="1" applyFont="1" applyFill="1"/>
    <xf numFmtId="44" fontId="0" fillId="2" borderId="0" xfId="2" applyFont="1" applyFill="1"/>
    <xf numFmtId="165" fontId="0" fillId="2" borderId="0" xfId="1" applyNumberFormat="1" applyFont="1" applyFill="1"/>
    <xf numFmtId="166" fontId="0" fillId="2" borderId="0" xfId="2" applyNumberFormat="1" applyFont="1" applyFill="1"/>
    <xf numFmtId="0" fontId="0" fillId="2" borderId="0" xfId="0" applyFill="1" applyAlignment="1">
      <alignment horizontal="center"/>
    </xf>
    <xf numFmtId="167" fontId="0" fillId="2" borderId="0" xfId="0" applyNumberFormat="1" applyFill="1" applyAlignment="1">
      <alignment horizontal="center"/>
    </xf>
    <xf numFmtId="43" fontId="4" fillId="2" borderId="0" xfId="1" applyFont="1" applyFill="1"/>
    <xf numFmtId="43" fontId="1" fillId="2" borderId="1" xfId="1" applyFont="1" applyFill="1" applyBorder="1"/>
    <xf numFmtId="44" fontId="1" fillId="2" borderId="1" xfId="2" applyFont="1" applyFill="1" applyBorder="1"/>
    <xf numFmtId="166" fontId="1" fillId="2" borderId="1" xfId="2" applyNumberFormat="1" applyFont="1" applyFill="1" applyBorder="1"/>
    <xf numFmtId="0" fontId="0" fillId="2" borderId="1" xfId="0" applyFill="1" applyBorder="1" applyAlignment="1">
      <alignment horizontal="center"/>
    </xf>
    <xf numFmtId="0" fontId="2" fillId="0" borderId="0" xfId="0" applyFont="1"/>
    <xf numFmtId="164" fontId="0" fillId="0" borderId="0" xfId="0" applyNumberFormat="1"/>
    <xf numFmtId="17" fontId="0" fillId="0" borderId="2" xfId="0" applyNumberFormat="1" applyBorder="1" applyAlignment="1">
      <alignment horizontal="center"/>
    </xf>
    <xf numFmtId="0" fontId="0" fillId="0" borderId="2" xfId="0" applyBorder="1"/>
    <xf numFmtId="43" fontId="0" fillId="0" borderId="2" xfId="1" applyFont="1" applyBorder="1"/>
    <xf numFmtId="4" fontId="0" fillId="0" borderId="2" xfId="1" applyNumberFormat="1" applyFont="1" applyBorder="1"/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4" fontId="0" fillId="9" borderId="2" xfId="1" applyNumberFormat="1" applyFont="1" applyFill="1" applyBorder="1"/>
    <xf numFmtId="17" fontId="0" fillId="0" borderId="0" xfId="0" applyNumberFormat="1"/>
    <xf numFmtId="168" fontId="0" fillId="0" borderId="0" xfId="0" applyNumberFormat="1"/>
    <xf numFmtId="167" fontId="5" fillId="4" borderId="0" xfId="0" applyNumberFormat="1" applyFont="1" applyFill="1" applyAlignment="1">
      <alignment horizontal="center"/>
    </xf>
    <xf numFmtId="44" fontId="5" fillId="4" borderId="0" xfId="2" applyFont="1" applyFill="1" applyBorder="1" applyAlignment="1">
      <alignment horizontal="center" wrapText="1"/>
    </xf>
    <xf numFmtId="43" fontId="5" fillId="3" borderId="0" xfId="1" applyFont="1" applyFill="1" applyBorder="1" applyAlignment="1">
      <alignment horizontal="center"/>
    </xf>
    <xf numFmtId="0" fontId="10" fillId="0" borderId="0" xfId="0" applyFont="1"/>
    <xf numFmtId="0" fontId="0" fillId="10" borderId="0" xfId="0" applyFill="1"/>
    <xf numFmtId="0" fontId="6" fillId="10" borderId="0" xfId="0" applyFont="1" applyFill="1" applyAlignment="1">
      <alignment horizontal="right"/>
    </xf>
    <xf numFmtId="0" fontId="0" fillId="6" borderId="0" xfId="0" applyFill="1"/>
    <xf numFmtId="0" fontId="6" fillId="6" borderId="0" xfId="0" applyFont="1" applyFill="1" applyAlignment="1">
      <alignment horizontal="right"/>
    </xf>
    <xf numFmtId="4" fontId="11" fillId="0" borderId="0" xfId="0" applyNumberFormat="1" applyFont="1" applyAlignment="1">
      <alignment horizontal="right"/>
    </xf>
    <xf numFmtId="0" fontId="7" fillId="10" borderId="0" xfId="0" applyFont="1" applyFill="1" applyAlignment="1">
      <alignment horizontal="right"/>
    </xf>
    <xf numFmtId="0" fontId="0" fillId="11" borderId="0" xfId="0" applyFill="1"/>
    <xf numFmtId="0" fontId="6" fillId="11" borderId="0" xfId="0" applyFont="1" applyFill="1" applyAlignment="1">
      <alignment horizontal="right"/>
    </xf>
    <xf numFmtId="0" fontId="7" fillId="11" borderId="0" xfId="0" applyFont="1" applyFill="1" applyAlignment="1">
      <alignment horizontal="right"/>
    </xf>
    <xf numFmtId="9" fontId="0" fillId="0" borderId="0" xfId="0" applyNumberFormat="1"/>
    <xf numFmtId="9" fontId="0" fillId="0" borderId="0" xfId="3" applyFont="1"/>
    <xf numFmtId="0" fontId="0" fillId="0" borderId="0" xfId="0" pivotButton="1"/>
    <xf numFmtId="17" fontId="0" fillId="0" borderId="0" xfId="0" applyNumberFormat="1" applyAlignment="1">
      <alignment horizontal="left"/>
    </xf>
    <xf numFmtId="3" fontId="0" fillId="0" borderId="0" xfId="0" applyNumberFormat="1"/>
    <xf numFmtId="0" fontId="9" fillId="5" borderId="0" xfId="0" applyFont="1" applyFill="1" applyAlignment="1">
      <alignment vertical="center"/>
    </xf>
    <xf numFmtId="169" fontId="0" fillId="0" borderId="2" xfId="1" applyNumberFormat="1" applyFont="1" applyBorder="1"/>
    <xf numFmtId="0" fontId="12" fillId="0" borderId="0" xfId="0" applyFont="1" applyAlignment="1">
      <alignment horizontal="right"/>
    </xf>
    <xf numFmtId="10" fontId="12" fillId="0" borderId="0" xfId="0" applyNumberFormat="1" applyFont="1"/>
    <xf numFmtId="0" fontId="0" fillId="0" borderId="0" xfId="0" applyAlignment="1">
      <alignment wrapText="1"/>
    </xf>
    <xf numFmtId="171" fontId="7" fillId="6" borderId="0" xfId="1" applyNumberFormat="1" applyFont="1" applyFill="1" applyAlignment="1">
      <alignment horizontal="right"/>
    </xf>
    <xf numFmtId="43" fontId="0" fillId="0" borderId="0" xfId="1" applyFont="1"/>
    <xf numFmtId="0" fontId="0" fillId="0" borderId="0" xfId="0" applyAlignment="1">
      <alignment horizontal="center"/>
    </xf>
    <xf numFmtId="10" fontId="4" fillId="2" borderId="0" xfId="3" applyNumberFormat="1" applyFont="1" applyFill="1"/>
    <xf numFmtId="43" fontId="0" fillId="2" borderId="0" xfId="0" applyNumberFormat="1" applyFill="1"/>
    <xf numFmtId="171" fontId="0" fillId="0" borderId="0" xfId="1" applyNumberFormat="1" applyFont="1"/>
    <xf numFmtId="10" fontId="0" fillId="2" borderId="0" xfId="3" applyNumberFormat="1" applyFont="1" applyFill="1"/>
    <xf numFmtId="44" fontId="0" fillId="2" borderId="0" xfId="0" applyNumberFormat="1" applyFill="1"/>
    <xf numFmtId="44" fontId="4" fillId="2" borderId="0" xfId="2" applyFont="1" applyFill="1"/>
    <xf numFmtId="44" fontId="0" fillId="2" borderId="0" xfId="2" applyFont="1" applyFill="1" applyBorder="1"/>
    <xf numFmtId="43" fontId="0" fillId="2" borderId="0" xfId="1" applyFont="1" applyFill="1" applyBorder="1"/>
    <xf numFmtId="10" fontId="0" fillId="2" borderId="0" xfId="3" applyNumberFormat="1" applyFont="1" applyFill="1" applyBorder="1"/>
    <xf numFmtId="9" fontId="0" fillId="2" borderId="0" xfId="3" applyFont="1" applyFill="1" applyBorder="1"/>
    <xf numFmtId="10" fontId="0" fillId="0" borderId="0" xfId="3" applyNumberFormat="1" applyFont="1"/>
    <xf numFmtId="43" fontId="4" fillId="2" borderId="0" xfId="1" applyFont="1" applyFill="1" applyBorder="1"/>
    <xf numFmtId="171" fontId="0" fillId="2" borderId="0" xfId="1" applyNumberFormat="1" applyFont="1" applyFill="1" applyBorder="1"/>
    <xf numFmtId="171" fontId="4" fillId="2" borderId="0" xfId="1" applyNumberFormat="1" applyFont="1" applyFill="1" applyBorder="1"/>
    <xf numFmtId="0" fontId="11" fillId="0" borderId="0" xfId="0" applyFont="1"/>
    <xf numFmtId="0" fontId="11" fillId="0" borderId="0" xfId="0" applyFont="1" applyAlignment="1">
      <alignment horizontal="center"/>
    </xf>
    <xf numFmtId="171" fontId="11" fillId="0" borderId="0" xfId="1" applyNumberFormat="1" applyFont="1" applyFill="1" applyBorder="1" applyAlignment="1">
      <alignment horizontal="right"/>
    </xf>
    <xf numFmtId="9" fontId="11" fillId="0" borderId="0" xfId="3" applyFont="1" applyFill="1" applyBorder="1" applyAlignment="1">
      <alignment horizontal="center"/>
    </xf>
    <xf numFmtId="0" fontId="6" fillId="0" borderId="0" xfId="0" applyFont="1"/>
    <xf numFmtId="9" fontId="6" fillId="0" borderId="0" xfId="3" applyFont="1" applyFill="1" applyBorder="1" applyAlignment="1">
      <alignment horizontal="center"/>
    </xf>
    <xf numFmtId="171" fontId="6" fillId="0" borderId="0" xfId="1" applyNumberFormat="1" applyFont="1" applyFill="1" applyBorder="1" applyAlignment="1">
      <alignment horizontal="right"/>
    </xf>
    <xf numFmtId="166" fontId="0" fillId="2" borderId="0" xfId="0" applyNumberFormat="1" applyFill="1"/>
    <xf numFmtId="172" fontId="0" fillId="2" borderId="0" xfId="0" applyNumberFormat="1" applyFill="1"/>
    <xf numFmtId="173" fontId="1" fillId="2" borderId="1" xfId="1" applyNumberFormat="1" applyFont="1" applyFill="1" applyBorder="1"/>
    <xf numFmtId="0" fontId="6" fillId="2" borderId="0" xfId="0" applyFont="1" applyFill="1" applyAlignment="1">
      <alignment horizontal="right"/>
    </xf>
    <xf numFmtId="10" fontId="6" fillId="2" borderId="0" xfId="3" applyNumberFormat="1" applyFont="1" applyFill="1"/>
    <xf numFmtId="9" fontId="8" fillId="2" borderId="0" xfId="3" applyFont="1" applyFill="1"/>
    <xf numFmtId="10" fontId="4" fillId="2" borderId="0" xfId="3" applyNumberFormat="1" applyFont="1" applyFill="1" applyBorder="1"/>
    <xf numFmtId="44" fontId="4" fillId="2" borderId="0" xfId="2" applyFont="1" applyFill="1" applyBorder="1"/>
    <xf numFmtId="43" fontId="14" fillId="2" borderId="0" xfId="1" applyFont="1" applyFill="1" applyBorder="1" applyAlignment="1">
      <alignment horizontal="center"/>
    </xf>
    <xf numFmtId="44" fontId="2" fillId="2" borderId="0" xfId="2" applyFont="1" applyFill="1" applyBorder="1"/>
    <xf numFmtId="44" fontId="14" fillId="2" borderId="0" xfId="2" applyFont="1" applyFill="1" applyBorder="1"/>
    <xf numFmtId="17" fontId="0" fillId="0" borderId="0" xfId="0" applyNumberFormat="1" applyAlignment="1">
      <alignment horizontal="center"/>
    </xf>
    <xf numFmtId="0" fontId="13" fillId="0" borderId="0" xfId="5" applyAlignment="1">
      <alignment horizontal="center"/>
    </xf>
    <xf numFmtId="167" fontId="5" fillId="4" borderId="0" xfId="0" applyNumberFormat="1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44" fontId="5" fillId="4" borderId="0" xfId="2" applyFont="1" applyFill="1" applyBorder="1" applyAlignment="1">
      <alignment horizontal="center" vertical="center" wrapText="1"/>
    </xf>
    <xf numFmtId="166" fontId="5" fillId="3" borderId="0" xfId="2" applyNumberFormat="1" applyFont="1" applyFill="1" applyBorder="1" applyAlignment="1">
      <alignment horizontal="center" vertical="center"/>
    </xf>
    <xf numFmtId="165" fontId="5" fillId="3" borderId="0" xfId="1" applyNumberFormat="1" applyFont="1" applyFill="1" applyBorder="1" applyAlignment="1">
      <alignment horizontal="center" vertical="center"/>
    </xf>
    <xf numFmtId="44" fontId="5" fillId="3" borderId="0" xfId="2" applyFont="1" applyFill="1" applyBorder="1" applyAlignment="1">
      <alignment horizontal="center" vertical="center"/>
    </xf>
    <xf numFmtId="0" fontId="14" fillId="12" borderId="6" xfId="0" applyFont="1" applyFill="1" applyBorder="1" applyAlignment="1">
      <alignment horizontal="center" vertical="center"/>
    </xf>
    <xf numFmtId="17" fontId="10" fillId="0" borderId="0" xfId="0" applyNumberFormat="1" applyFont="1" applyAlignment="1">
      <alignment horizontal="center"/>
    </xf>
    <xf numFmtId="168" fontId="10" fillId="0" borderId="0" xfId="0" applyNumberFormat="1" applyFont="1" applyAlignment="1">
      <alignment horizontal="center"/>
    </xf>
    <xf numFmtId="10" fontId="6" fillId="6" borderId="0" xfId="3" applyNumberFormat="1" applyFont="1" applyFill="1" applyAlignment="1">
      <alignment horizontal="center" vertical="center"/>
    </xf>
    <xf numFmtId="9" fontId="8" fillId="6" borderId="0" xfId="3" applyFont="1" applyFill="1" applyAlignment="1">
      <alignment horizontal="center" vertical="center"/>
    </xf>
    <xf numFmtId="174" fontId="0" fillId="0" borderId="2" xfId="1" applyNumberFormat="1" applyFont="1" applyBorder="1"/>
    <xf numFmtId="175" fontId="0" fillId="0" borderId="0" xfId="3" applyNumberFormat="1" applyFont="1"/>
    <xf numFmtId="0" fontId="0" fillId="0" borderId="0" xfId="0" applyAlignment="1">
      <alignment horizontal="left"/>
    </xf>
    <xf numFmtId="44" fontId="7" fillId="6" borderId="0" xfId="2" applyFont="1" applyFill="1"/>
    <xf numFmtId="167" fontId="0" fillId="2" borderId="1" xfId="0" applyNumberFormat="1" applyFill="1" applyBorder="1" applyAlignment="1" applyProtection="1">
      <alignment horizontal="center"/>
      <protection locked="0"/>
    </xf>
    <xf numFmtId="17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4" fontId="0" fillId="2" borderId="1" xfId="0" applyNumberFormat="1" applyFill="1" applyBorder="1" applyAlignment="1" applyProtection="1">
      <alignment horizontal="center"/>
      <protection locked="0"/>
    </xf>
    <xf numFmtId="44" fontId="0" fillId="2" borderId="1" xfId="2" applyFont="1" applyFill="1" applyBorder="1" applyProtection="1">
      <protection locked="0"/>
    </xf>
    <xf numFmtId="44" fontId="1" fillId="2" borderId="1" xfId="2" applyFont="1" applyFill="1" applyBorder="1" applyProtection="1">
      <protection locked="0"/>
    </xf>
    <xf numFmtId="44" fontId="4" fillId="2" borderId="1" xfId="2" applyFont="1" applyFill="1" applyBorder="1" applyProtection="1">
      <protection locked="0"/>
    </xf>
    <xf numFmtId="168" fontId="10" fillId="0" borderId="0" xfId="5" applyNumberFormat="1" applyFont="1" applyAlignment="1">
      <alignment horizontal="center"/>
    </xf>
    <xf numFmtId="168" fontId="16" fillId="0" borderId="0" xfId="0" applyNumberFormat="1" applyFont="1" applyAlignment="1">
      <alignment horizontal="center"/>
    </xf>
    <xf numFmtId="0" fontId="13" fillId="0" borderId="0" xfId="5"/>
    <xf numFmtId="0" fontId="12" fillId="13" borderId="0" xfId="0" applyFont="1" applyFill="1" applyAlignment="1">
      <alignment horizontal="center" vertical="center"/>
    </xf>
    <xf numFmtId="0" fontId="0" fillId="0" borderId="1" xfId="0" applyBorder="1" applyAlignment="1">
      <alignment horizontal="center"/>
    </xf>
    <xf numFmtId="14" fontId="10" fillId="0" borderId="0" xfId="0" applyNumberFormat="1" applyFont="1"/>
    <xf numFmtId="43" fontId="10" fillId="0" borderId="0" xfId="1" applyFont="1"/>
    <xf numFmtId="43" fontId="10" fillId="0" borderId="0" xfId="0" applyNumberFormat="1" applyFont="1"/>
    <xf numFmtId="44" fontId="0" fillId="0" borderId="1" xfId="2" applyFont="1" applyBorder="1"/>
    <xf numFmtId="4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3" fontId="4" fillId="2" borderId="0" xfId="1" applyFont="1" applyFill="1" applyBorder="1" applyAlignment="1">
      <alignment horizontal="center"/>
    </xf>
    <xf numFmtId="43" fontId="0" fillId="2" borderId="0" xfId="1" applyFont="1" applyFill="1" applyBorder="1" applyAlignment="1">
      <alignment horizontal="center"/>
    </xf>
    <xf numFmtId="44" fontId="6" fillId="11" borderId="0" xfId="2" applyFont="1" applyFill="1" applyAlignment="1">
      <alignment horizontal="right"/>
    </xf>
    <xf numFmtId="44" fontId="6" fillId="11" borderId="0" xfId="2" applyFont="1" applyFill="1" applyAlignment="1" applyProtection="1">
      <alignment horizontal="right"/>
      <protection locked="0"/>
    </xf>
    <xf numFmtId="44" fontId="6" fillId="6" borderId="0" xfId="2" applyFont="1" applyFill="1" applyAlignment="1">
      <alignment horizontal="center"/>
    </xf>
    <xf numFmtId="0" fontId="9" fillId="5" borderId="0" xfId="0" applyFont="1" applyFill="1" applyAlignment="1">
      <alignment horizontal="center" vertical="center"/>
    </xf>
    <xf numFmtId="0" fontId="17" fillId="0" borderId="0" xfId="0" applyFont="1" applyAlignment="1">
      <alignment horizontal="center"/>
    </xf>
  </cellXfs>
  <cellStyles count="6">
    <cellStyle name="Hiperlink" xfId="5" builtinId="8"/>
    <cellStyle name="Moeda" xfId="2" builtinId="4"/>
    <cellStyle name="Normal" xfId="0" builtinId="0"/>
    <cellStyle name="Normal 2" xfId="4" xr:uid="{00000000-0005-0000-0000-000003000000}"/>
    <cellStyle name="Porcentagem" xfId="3" builtinId="5"/>
    <cellStyle name="Vírgula" xfId="1" builtinId="3"/>
  </cellStyles>
  <dxfs count="1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0.00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0.0000"/>
      <alignment horizontal="center" vertical="bottom" textRotation="0" wrapText="0" indent="0" justifyLastLine="0" shrinkToFit="0" readingOrder="0"/>
    </dxf>
    <dxf>
      <numFmt numFmtId="22" formatCode="mmm/yy"/>
      <alignment horizontal="center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powerPivotData" Target="model/item.data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9407253574261912E-2"/>
          <c:y val="9.8510010884639676E-2"/>
          <c:w val="0.9057211411990721"/>
          <c:h val="0.8056293955327570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'Evolução do Patrimônio'!$B$19:$B$28</c:f>
              <c:numCache>
                <c:formatCode>mmm\-yy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cat>
          <c:val>
            <c:numRef>
              <c:f>'Evolução do Patrimônio'!$C$19:$C$54</c:f>
            </c:numRef>
          </c:val>
          <c:smooth val="0"/>
          <c:extLst>
            <c:ext xmlns:c16="http://schemas.microsoft.com/office/drawing/2014/chart" uri="{C3380CC4-5D6E-409C-BE32-E72D297353CC}">
              <c16:uniqueId val="{00000000-E319-4D10-948D-257E6D9C7B3F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'Evolução do Patrimônio'!$B$19:$B$28</c:f>
              <c:numCache>
                <c:formatCode>mmm\-yy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cat>
          <c:val>
            <c:numRef>
              <c:f>'Evolução do Patrimônio'!$D$19:$D$54</c:f>
            </c:numRef>
          </c:val>
          <c:smooth val="0"/>
          <c:extLst>
            <c:ext xmlns:c16="http://schemas.microsoft.com/office/drawing/2014/chart" uri="{C3380CC4-5D6E-409C-BE32-E72D297353CC}">
              <c16:uniqueId val="{00000001-E319-4D10-948D-257E6D9C7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500639"/>
        <c:axId val="1055872975"/>
      </c:lineChart>
      <c:lineChart>
        <c:grouping val="standard"/>
        <c:varyColors val="0"/>
        <c:ser>
          <c:idx val="6"/>
          <c:order val="6"/>
          <c:tx>
            <c:strRef>
              <c:f>'Evolução do Patrimônio'!$I$18</c:f>
              <c:strCache>
                <c:ptCount val="1"/>
                <c:pt idx="0">
                  <c:v>% sobre CDI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cat>
            <c:numRef>
              <c:f>'Evolução do Patrimônio'!$B$19:$B$32</c:f>
              <c:numCache>
                <c:formatCode>mmm\-yy</c:formatCode>
                <c:ptCount val="1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</c:numCache>
            </c:numRef>
          </c:cat>
          <c:val>
            <c:numRef>
              <c:f>'Evolução do Patrimônio'!$I$19:$I$32</c:f>
              <c:numCache>
                <c:formatCode>#,##0.00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6-E319-4D10-948D-257E6D9C7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500639"/>
        <c:axId val="1055872975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'Evolução do Patrimônio'!$B$19:$B$32</c15:sqref>
                        </c15:formulaRef>
                      </c:ext>
                    </c:extLst>
                    <c:numCache>
                      <c:formatCode>mmm\-yy</c:formatCode>
                      <c:ptCount val="14"/>
                      <c:pt idx="0">
                        <c:v>1</c:v>
                      </c:pt>
                      <c:pt idx="1">
                        <c:v>1</c:v>
                      </c:pt>
                      <c:pt idx="2">
                        <c:v>1</c:v>
                      </c:pt>
                      <c:pt idx="3">
                        <c:v>1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1</c:v>
                      </c:pt>
                      <c:pt idx="7">
                        <c:v>1</c:v>
                      </c:pt>
                      <c:pt idx="8">
                        <c:v>1</c:v>
                      </c:pt>
                      <c:pt idx="9">
                        <c:v>1</c:v>
                      </c:pt>
                      <c:pt idx="10">
                        <c:v>1</c:v>
                      </c:pt>
                      <c:pt idx="11">
                        <c:v>1</c:v>
                      </c:pt>
                      <c:pt idx="12">
                        <c:v>1</c:v>
                      </c:pt>
                      <c:pt idx="13">
                        <c:v>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'Evolução do Patrimônio'!$E$19:$E$54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3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E319-4D10-948D-257E6D9C7B3F}"/>
                  </c:ext>
                </c:extLst>
              </c15:ser>
            </c15:filteredLineSeries>
            <c15:filteredLineSeries>
              <c15:ser>
                <c:idx val="3"/>
                <c:order val="3"/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'Evolução do Patrimônio'!$B$19:$B$32</c15:sqref>
                        </c15:formulaRef>
                      </c:ext>
                    </c:extLst>
                    <c:numCache>
                      <c:formatCode>mmm\-yy</c:formatCode>
                      <c:ptCount val="14"/>
                      <c:pt idx="0">
                        <c:v>1</c:v>
                      </c:pt>
                      <c:pt idx="1">
                        <c:v>1</c:v>
                      </c:pt>
                      <c:pt idx="2">
                        <c:v>1</c:v>
                      </c:pt>
                      <c:pt idx="3">
                        <c:v>1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1</c:v>
                      </c:pt>
                      <c:pt idx="7">
                        <c:v>1</c:v>
                      </c:pt>
                      <c:pt idx="8">
                        <c:v>1</c:v>
                      </c:pt>
                      <c:pt idx="9">
                        <c:v>1</c:v>
                      </c:pt>
                      <c:pt idx="10">
                        <c:v>1</c:v>
                      </c:pt>
                      <c:pt idx="11">
                        <c:v>1</c:v>
                      </c:pt>
                      <c:pt idx="12">
                        <c:v>1</c:v>
                      </c:pt>
                      <c:pt idx="13">
                        <c:v>1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'Evolução do Patrimônio'!$F$19:$F$54</c15:sqref>
                        </c15:formulaRef>
                      </c:ext>
                    </c:extLst>
                    <c:numCache>
                      <c:formatCode>_-* #,##0.0000000000000_-;\-* #,##0.0000000000000_-;_-* "-"??_-;_-@_-</c:formatCode>
                      <c:ptCount val="36"/>
                      <c:pt idx="0" formatCode="_(* #,##0.00_);_(* \(#,##0.00\);_(* &quot;-&quot;??_);_(@_)">
                        <c:v>0</c:v>
                      </c:pt>
                      <c:pt idx="1">
                        <c:v>0</c:v>
                      </c:pt>
                      <c:pt idx="2" formatCode="_(* #,##0.00_);_(* \(#,##0.00\);_(* &quot;-&quot;??_);_(@_)">
                        <c:v>0</c:v>
                      </c:pt>
                      <c:pt idx="3" formatCode="_(* #,##0.00_);_(* \(#,##0.00\);_(* &quot;-&quot;??_);_(@_)">
                        <c:v>0</c:v>
                      </c:pt>
                      <c:pt idx="4" formatCode="_(* #,##0.00_);_(* \(#,##0.00\);_(* &quot;-&quot;??_);_(@_)">
                        <c:v>0</c:v>
                      </c:pt>
                      <c:pt idx="5" formatCode="_(* #,##0.00_);_(* \(#,##0.00\);_(* &quot;-&quot;??_);_(@_)">
                        <c:v>0</c:v>
                      </c:pt>
                      <c:pt idx="6" formatCode="_(* #,##0.00_);_(* \(#,##0.00\);_(* &quot;-&quot;??_);_(@_)">
                        <c:v>0</c:v>
                      </c:pt>
                      <c:pt idx="7" formatCode="_(* #,##0.00_);_(* \(#,##0.00\);_(* &quot;-&quot;??_);_(@_)">
                        <c:v>0</c:v>
                      </c:pt>
                      <c:pt idx="8" formatCode="_(* #,##0.00_);_(* \(#,##0.00\);_(* &quot;-&quot;??_);_(@_)">
                        <c:v>0</c:v>
                      </c:pt>
                      <c:pt idx="9" formatCode="_(* #,##0.00_);_(* \(#,##0.00\);_(* &quot;-&quot;??_);_(@_)">
                        <c:v>0</c:v>
                      </c:pt>
                      <c:pt idx="10" formatCode="_(* #,##0.00_);_(* \(#,##0.00\);_(* &quot;-&quot;??_);_(@_)">
                        <c:v>0</c:v>
                      </c:pt>
                      <c:pt idx="11" formatCode="_(* #,##0.00_);_(* \(#,##0.00\);_(* &quot;-&quot;??_);_(@_)">
                        <c:v>0</c:v>
                      </c:pt>
                      <c:pt idx="12" formatCode="_(* #,##0.00_);_(* \(#,##0.00\);_(* &quot;-&quot;??_);_(@_)">
                        <c:v>0</c:v>
                      </c:pt>
                      <c:pt idx="13" formatCode="_(* #,##0.00_);_(* \(#,##0.00\);_(* &quot;-&quot;??_);_(@_)">
                        <c:v>0</c:v>
                      </c:pt>
                      <c:pt idx="14" formatCode="_(* #,##0.00_);_(* \(#,##0.00\);_(* &quot;-&quot;??_);_(@_)">
                        <c:v>0</c:v>
                      </c:pt>
                      <c:pt idx="15" formatCode="_(* #,##0.00_);_(* \(#,##0.00\);_(* &quot;-&quot;??_);_(@_)">
                        <c:v>0</c:v>
                      </c:pt>
                      <c:pt idx="16" formatCode="_(* #,##0.00_);_(* \(#,##0.00\);_(* &quot;-&quot;??_);_(@_)">
                        <c:v>0</c:v>
                      </c:pt>
                      <c:pt idx="17" formatCode="_(* #,##0.00_);_(* \(#,##0.00\);_(* &quot;-&quot;??_);_(@_)">
                        <c:v>0</c:v>
                      </c:pt>
                      <c:pt idx="18" formatCode="_(* #,##0.00_);_(* \(#,##0.00\);_(* &quot;-&quot;??_);_(@_)">
                        <c:v>0</c:v>
                      </c:pt>
                      <c:pt idx="19" formatCode="_(* #,##0.00_);_(* \(#,##0.00\);_(* &quot;-&quot;??_);_(@_)">
                        <c:v>0</c:v>
                      </c:pt>
                      <c:pt idx="20" formatCode="_(* #,##0.00_);_(* \(#,##0.00\);_(* &quot;-&quot;??_);_(@_)">
                        <c:v>0</c:v>
                      </c:pt>
                      <c:pt idx="21" formatCode="_(* #,##0.00_);_(* \(#,##0.00\);_(* &quot;-&quot;??_);_(@_)">
                        <c:v>0</c:v>
                      </c:pt>
                      <c:pt idx="22" formatCode="_(* #,##0.00_);_(* \(#,##0.00\);_(* &quot;-&quot;??_);_(@_)">
                        <c:v>0</c:v>
                      </c:pt>
                      <c:pt idx="23" formatCode="_(* #,##0.00_);_(* \(#,##0.00\);_(* &quot;-&quot;??_);_(@_)">
                        <c:v>0</c:v>
                      </c:pt>
                      <c:pt idx="24" formatCode="_(* #,##0.00_);_(* \(#,##0.00\);_(* &quot;-&quot;??_);_(@_)">
                        <c:v>0</c:v>
                      </c:pt>
                      <c:pt idx="25" formatCode="_(* #,##0.00_);_(* \(#,##0.00\);_(* &quot;-&quot;??_);_(@_)">
                        <c:v>0</c:v>
                      </c:pt>
                      <c:pt idx="26" formatCode="_(* #,##0.00_);_(* \(#,##0.00\);_(* &quot;-&quot;??_);_(@_)">
                        <c:v>0</c:v>
                      </c:pt>
                      <c:pt idx="27" formatCode="_(* #,##0.00_);_(* \(#,##0.00\);_(* &quot;-&quot;??_);_(@_)">
                        <c:v>0</c:v>
                      </c:pt>
                      <c:pt idx="28" formatCode="_(* #,##0.00_);_(* \(#,##0.00\);_(* &quot;-&quot;??_);_(@_)">
                        <c:v>0</c:v>
                      </c:pt>
                      <c:pt idx="29" formatCode="_(* #,##0.00_);_(* \(#,##0.00\);_(* &quot;-&quot;??_);_(@_)">
                        <c:v>0</c:v>
                      </c:pt>
                      <c:pt idx="30" formatCode="_(* #,##0.00_);_(* \(#,##0.00\);_(* &quot;-&quot;??_);_(@_)">
                        <c:v>0</c:v>
                      </c:pt>
                      <c:pt idx="31" formatCode="_(* #,##0.00_);_(* \(#,##0.00\);_(* &quot;-&quot;??_);_(@_)">
                        <c:v>0</c:v>
                      </c:pt>
                      <c:pt idx="32" formatCode="_(* #,##0.00_);_(* \(#,##0.00\);_(* &quot;-&quot;??_);_(@_)">
                        <c:v>0</c:v>
                      </c:pt>
                      <c:pt idx="33" formatCode="_(* #,##0.00_);_(* \(#,##0.00\);_(* &quot;-&quot;??_);_(@_)">
                        <c:v>0</c:v>
                      </c:pt>
                      <c:pt idx="34" formatCode="_(* #,##0.00_);_(* \(#,##0.00\);_(* &quot;-&quot;??_);_(@_)">
                        <c:v>0</c:v>
                      </c:pt>
                      <c:pt idx="35" formatCode="_(* #,##0.00_);_(* \(#,##0.00\);_(* &quot;-&quot;??_);_(@_)">
                        <c:v>0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319-4D10-948D-257E6D9C7B3F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v>CDI</c:v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'Evolução do Patrimônio'!$B$19:$B$32</c15:sqref>
                        </c15:formulaRef>
                      </c:ext>
                    </c:extLst>
                    <c:numCache>
                      <c:formatCode>mmm\-yy</c:formatCode>
                      <c:ptCount val="14"/>
                      <c:pt idx="0">
                        <c:v>1</c:v>
                      </c:pt>
                      <c:pt idx="1">
                        <c:v>1</c:v>
                      </c:pt>
                      <c:pt idx="2">
                        <c:v>1</c:v>
                      </c:pt>
                      <c:pt idx="3">
                        <c:v>1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1</c:v>
                      </c:pt>
                      <c:pt idx="7">
                        <c:v>1</c:v>
                      </c:pt>
                      <c:pt idx="8">
                        <c:v>1</c:v>
                      </c:pt>
                      <c:pt idx="9">
                        <c:v>1</c:v>
                      </c:pt>
                      <c:pt idx="10">
                        <c:v>1</c:v>
                      </c:pt>
                      <c:pt idx="11">
                        <c:v>1</c:v>
                      </c:pt>
                      <c:pt idx="12">
                        <c:v>1</c:v>
                      </c:pt>
                      <c:pt idx="13">
                        <c:v>1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'Evolução do Patrimônio'!$H$19:$H$54</c15:sqref>
                        </c15:formulaRef>
                      </c:ext>
                    </c:extLst>
                    <c:numCache>
                      <c:formatCode>#,##0.00</c:formatCode>
                      <c:ptCount val="3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319-4D10-948D-257E6D9C7B3F}"/>
                  </c:ext>
                </c:extLst>
              </c15:ser>
            </c15:filteredLineSeries>
            <c15:filteredLineSeries>
              <c15:ser>
                <c:idx val="7"/>
                <c:order val="7"/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'Evolução do Patrimônio'!$B$19:$B$32</c15:sqref>
                        </c15:formulaRef>
                      </c:ext>
                    </c:extLst>
                    <c:numCache>
                      <c:formatCode>mmm\-yy</c:formatCode>
                      <c:ptCount val="14"/>
                      <c:pt idx="0">
                        <c:v>1</c:v>
                      </c:pt>
                      <c:pt idx="1">
                        <c:v>1</c:v>
                      </c:pt>
                      <c:pt idx="2">
                        <c:v>1</c:v>
                      </c:pt>
                      <c:pt idx="3">
                        <c:v>1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1</c:v>
                      </c:pt>
                      <c:pt idx="7">
                        <c:v>1</c:v>
                      </c:pt>
                      <c:pt idx="8">
                        <c:v>1</c:v>
                      </c:pt>
                      <c:pt idx="9">
                        <c:v>1</c:v>
                      </c:pt>
                      <c:pt idx="10">
                        <c:v>1</c:v>
                      </c:pt>
                      <c:pt idx="11">
                        <c:v>1</c:v>
                      </c:pt>
                      <c:pt idx="12">
                        <c:v>1</c:v>
                      </c:pt>
                      <c:pt idx="13">
                        <c:v>1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'Evolução do Patrimônio'!$J$19:$J$54</c15:sqref>
                        </c15:formulaRef>
                      </c:ext>
                    </c:extLst>
                    <c:numCache>
                      <c:formatCode>#,##0.00</c:formatCode>
                      <c:ptCount val="3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319-4D10-948D-257E6D9C7B3F}"/>
                  </c:ext>
                </c:extLst>
              </c15:ser>
            </c15:filteredLineSeries>
            <c15:filteredLineSeries>
              <c15:ser>
                <c:idx val="8"/>
                <c:order val="8"/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'Evolução do Patrimônio'!$B$19:$B$32</c15:sqref>
                        </c15:formulaRef>
                      </c:ext>
                    </c:extLst>
                    <c:numCache>
                      <c:formatCode>mmm\-yy</c:formatCode>
                      <c:ptCount val="14"/>
                      <c:pt idx="0">
                        <c:v>1</c:v>
                      </c:pt>
                      <c:pt idx="1">
                        <c:v>1</c:v>
                      </c:pt>
                      <c:pt idx="2">
                        <c:v>1</c:v>
                      </c:pt>
                      <c:pt idx="3">
                        <c:v>1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1</c:v>
                      </c:pt>
                      <c:pt idx="7">
                        <c:v>1</c:v>
                      </c:pt>
                      <c:pt idx="8">
                        <c:v>1</c:v>
                      </c:pt>
                      <c:pt idx="9">
                        <c:v>1</c:v>
                      </c:pt>
                      <c:pt idx="10">
                        <c:v>1</c:v>
                      </c:pt>
                      <c:pt idx="11">
                        <c:v>1</c:v>
                      </c:pt>
                      <c:pt idx="12">
                        <c:v>1</c:v>
                      </c:pt>
                      <c:pt idx="13">
                        <c:v>1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'Evolução do Patrimônio'!$K$19:$K$54</c15:sqref>
                        </c15:formulaRef>
                      </c:ext>
                    </c:extLst>
                    <c:numCache>
                      <c:formatCode>#,##0.00_ ;\-#,##0.00\ </c:formatCode>
                      <c:ptCount val="3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319-4D10-948D-257E6D9C7B3F}"/>
                  </c:ext>
                </c:extLst>
              </c15:ser>
            </c15:filteredLineSeries>
            <c15:filteredLineSeries>
              <c15:ser>
                <c:idx val="9"/>
                <c:order val="9"/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'Evolução do Patrimônio'!$B$19:$B$32</c15:sqref>
                        </c15:formulaRef>
                      </c:ext>
                    </c:extLst>
                    <c:numCache>
                      <c:formatCode>mmm\-yy</c:formatCode>
                      <c:ptCount val="14"/>
                      <c:pt idx="0">
                        <c:v>1</c:v>
                      </c:pt>
                      <c:pt idx="1">
                        <c:v>1</c:v>
                      </c:pt>
                      <c:pt idx="2">
                        <c:v>1</c:v>
                      </c:pt>
                      <c:pt idx="3">
                        <c:v>1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1</c:v>
                      </c:pt>
                      <c:pt idx="7">
                        <c:v>1</c:v>
                      </c:pt>
                      <c:pt idx="8">
                        <c:v>1</c:v>
                      </c:pt>
                      <c:pt idx="9">
                        <c:v>1</c:v>
                      </c:pt>
                      <c:pt idx="10">
                        <c:v>1</c:v>
                      </c:pt>
                      <c:pt idx="11">
                        <c:v>1</c:v>
                      </c:pt>
                      <c:pt idx="12">
                        <c:v>1</c:v>
                      </c:pt>
                      <c:pt idx="13">
                        <c:v>1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'Evolução do Patrimônio'!$L$19:$L$54</c15:sqref>
                        </c15:formulaRef>
                      </c:ext>
                    </c:extLst>
                    <c:numCache>
                      <c:formatCode>#,##0.00</c:formatCode>
                      <c:ptCount val="3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E319-4D10-948D-257E6D9C7B3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6228031"/>
        <c:axId val="798332687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v>Rentabilidade</c:v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'Evolução do Patrimônio'!$B$19:$B$28</c15:sqref>
                        </c15:formulaRef>
                      </c:ext>
                    </c:extLst>
                    <c:numCache>
                      <c:formatCode>mmm\-yy</c:formatCode>
                      <c:ptCount val="10"/>
                      <c:pt idx="0">
                        <c:v>1</c:v>
                      </c:pt>
                      <c:pt idx="1">
                        <c:v>1</c:v>
                      </c:pt>
                      <c:pt idx="2">
                        <c:v>1</c:v>
                      </c:pt>
                      <c:pt idx="3">
                        <c:v>1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1</c:v>
                      </c:pt>
                      <c:pt idx="7">
                        <c:v>1</c:v>
                      </c:pt>
                      <c:pt idx="8">
                        <c:v>1</c:v>
                      </c:pt>
                      <c:pt idx="9">
                        <c:v>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'Evolução do Patrimônio'!$G$19:$G$54</c15:sqref>
                        </c15:formulaRef>
                      </c:ext>
                    </c:extLst>
                    <c:numCache>
                      <c:formatCode>#,##0.00_ ;\-#,##0.00\ </c:formatCode>
                      <c:ptCount val="3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4-E319-4D10-948D-257E6D9C7B3F}"/>
                  </c:ext>
                </c:extLst>
              </c15:ser>
            </c15:filteredLineSeries>
          </c:ext>
        </c:extLst>
      </c:lineChart>
      <c:dateAx>
        <c:axId val="899500639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55872975"/>
        <c:crosses val="autoZero"/>
        <c:auto val="1"/>
        <c:lblOffset val="100"/>
        <c:baseTimeUnit val="months"/>
      </c:dateAx>
      <c:valAx>
        <c:axId val="1055872975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crossAx val="899500639"/>
        <c:crosses val="autoZero"/>
        <c:crossBetween val="between"/>
      </c:valAx>
      <c:valAx>
        <c:axId val="798332687"/>
        <c:scaling>
          <c:orientation val="minMax"/>
        </c:scaling>
        <c:delete val="1"/>
        <c:axPos val="r"/>
        <c:numFmt formatCode="#,##0.00_ ;\-#,##0.00\ " sourceLinked="1"/>
        <c:majorTickMark val="out"/>
        <c:minorTickMark val="none"/>
        <c:tickLblPos val="nextTo"/>
        <c:crossAx val="996228031"/>
        <c:crosses val="max"/>
        <c:crossBetween val="between"/>
      </c:valAx>
      <c:catAx>
        <c:axId val="996228031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798332687"/>
        <c:crosses val="autoZero"/>
        <c:auto val="1"/>
        <c:lblAlgn val="ctr"/>
        <c:lblOffset val="100"/>
        <c:tickLblSkip val="1"/>
        <c:tickMarkSkip val="1"/>
        <c:noMultiLvlLbl val="1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202406</xdr:colOff>
      <xdr:row>3</xdr:row>
      <xdr:rowOff>15475</xdr:rowOff>
    </xdr:from>
    <xdr:to>
      <xdr:col>11</xdr:col>
      <xdr:colOff>1214436</xdr:colOff>
      <xdr:row>16</xdr:row>
      <xdr:rowOff>107155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EBF508A-050A-45B0-AACB-0549B807A4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uário do Windows" refreshedDate="43565.510193518516" createdVersion="5" refreshedVersion="5" minRefreshableVersion="3" recordCount="380" xr:uid="{00000000-000A-0000-FFFF-FFFF00000000}">
  <cacheSource type="worksheet">
    <worksheetSource ref="A1:G381" sheet="Ótimo"/>
  </cacheSource>
  <cacheFields count="7">
    <cacheField name="Mês" numFmtId="17">
      <sharedItems containsSemiMixedTypes="0" containsNonDate="0" containsDate="1" containsString="0" minDate="1899-12-30T00:00:00" maxDate="2048-12-02T00:00:00" count="395">
        <d v="2017-10-01T00:00:00"/>
        <d v="2017-11-01T00:00:00"/>
        <d v="2017-12-01T00:00:00"/>
        <d v="2018-01-01T00:00:00"/>
        <d v="2018-02-01T00:00:00"/>
        <d v="2018-03-01T00:00:00"/>
        <d v="2018-04-01T00:00:00"/>
        <d v="2018-05-01T00:00:00"/>
        <d v="2018-06-01T00:00:00"/>
        <d v="2018-07-01T00:00:00"/>
        <d v="2018-08-01T00:00:00"/>
        <d v="2018-09-01T00:00:00"/>
        <d v="2018-10-01T00:00:00"/>
        <d v="2018-11-01T00:00:00"/>
        <d v="2018-12-01T00:00:00"/>
        <d v="2019-01-01T00:00:00"/>
        <d v="2019-02-01T00:00:00"/>
        <d v="2019-03-01T00:00:00"/>
        <d v="2019-04-01T00:00:00"/>
        <d v="1899-12-31T00:00:00"/>
        <d v="2017-01-01T00:00:00" u="1"/>
        <d v="2020-01-01T00:00:00" u="1"/>
        <d v="2021-01-01T00:00:00" u="1"/>
        <d v="2022-01-01T00:00:00" u="1"/>
        <d v="2023-01-01T00:00:00" u="1"/>
        <d v="2024-01-01T00:00:00" u="1"/>
        <d v="2025-01-01T00:00:00" u="1"/>
        <d v="2026-01-01T00:00:00" u="1"/>
        <d v="2027-01-01T00:00:00" u="1"/>
        <d v="2028-01-01T00:00:00" u="1"/>
        <d v="2029-01-01T00:00:00" u="1"/>
        <d v="2030-01-01T00:00:00" u="1"/>
        <d v="2031-01-01T00:00:00" u="1"/>
        <d v="2032-01-01T00:00:00" u="1"/>
        <d v="2033-01-01T00:00:00" u="1"/>
        <d v="2034-01-01T00:00:00" u="1"/>
        <d v="2035-01-01T00:00:00" u="1"/>
        <d v="2036-01-01T00:00:00" u="1"/>
        <d v="2037-01-01T00:00:00" u="1"/>
        <d v="2038-01-01T00:00:00" u="1"/>
        <d v="2039-01-01T00:00:00" u="1"/>
        <d v="2040-01-01T00:00:00" u="1"/>
        <d v="2041-01-01T00:00:00" u="1"/>
        <d v="2042-01-01T00:00:00" u="1"/>
        <d v="2043-01-01T00:00:00" u="1"/>
        <d v="2044-01-01T00:00:00" u="1"/>
        <d v="2045-01-01T00:00:00" u="1"/>
        <d v="2046-01-01T00:00:00" u="1"/>
        <d v="2047-01-01T00:00:00" u="1"/>
        <d v="2048-01-01T00:00:00" u="1"/>
        <d v="2017-02-01T00:00:00" u="1"/>
        <d v="2020-02-01T00:00:00" u="1"/>
        <d v="2021-02-01T00:00:00" u="1"/>
        <d v="2022-02-01T00:00:00" u="1"/>
        <d v="2023-02-01T00:00:00" u="1"/>
        <d v="2024-02-01T00:00:00" u="1"/>
        <d v="2025-02-01T00:00:00" u="1"/>
        <d v="2026-02-01T00:00:00" u="1"/>
        <d v="2027-02-01T00:00:00" u="1"/>
        <d v="2028-02-01T00:00:00" u="1"/>
        <d v="2029-02-01T00:00:00" u="1"/>
        <d v="2030-02-01T00:00:00" u="1"/>
        <d v="2031-02-01T00:00:00" u="1"/>
        <d v="2032-02-01T00:00:00" u="1"/>
        <d v="2033-02-01T00:00:00" u="1"/>
        <d v="2034-02-01T00:00:00" u="1"/>
        <d v="2035-02-01T00:00:00" u="1"/>
        <d v="2036-02-01T00:00:00" u="1"/>
        <d v="2037-02-01T00:00:00" u="1"/>
        <d v="2038-02-01T00:00:00" u="1"/>
        <d v="2039-02-01T00:00:00" u="1"/>
        <d v="2040-02-01T00:00:00" u="1"/>
        <d v="2041-02-01T00:00:00" u="1"/>
        <d v="2042-02-01T00:00:00" u="1"/>
        <d v="2043-02-01T00:00:00" u="1"/>
        <d v="2044-02-01T00:00:00" u="1"/>
        <d v="2045-02-01T00:00:00" u="1"/>
        <d v="2046-02-01T00:00:00" u="1"/>
        <d v="2047-02-01T00:00:00" u="1"/>
        <d v="2048-02-01T00:00:00" u="1"/>
        <d v="2017-03-01T00:00:00" u="1"/>
        <d v="2020-03-01T00:00:00" u="1"/>
        <d v="2021-03-01T00:00:00" u="1"/>
        <d v="2022-03-01T00:00:00" u="1"/>
        <d v="2023-03-01T00:00:00" u="1"/>
        <d v="2024-03-01T00:00:00" u="1"/>
        <d v="2025-03-01T00:00:00" u="1"/>
        <d v="2026-03-01T00:00:00" u="1"/>
        <d v="2027-03-01T00:00:00" u="1"/>
        <d v="2028-03-01T00:00:00" u="1"/>
        <d v="2029-03-01T00:00:00" u="1"/>
        <d v="2030-03-01T00:00:00" u="1"/>
        <d v="2031-03-01T00:00:00" u="1"/>
        <d v="2032-03-01T00:00:00" u="1"/>
        <d v="2033-03-01T00:00:00" u="1"/>
        <d v="2034-03-01T00:00:00" u="1"/>
        <d v="2035-03-01T00:00:00" u="1"/>
        <d v="2036-03-01T00:00:00" u="1"/>
        <d v="2037-03-01T00:00:00" u="1"/>
        <d v="2038-03-01T00:00:00" u="1"/>
        <d v="2039-03-01T00:00:00" u="1"/>
        <d v="2040-03-01T00:00:00" u="1"/>
        <d v="2041-03-01T00:00:00" u="1"/>
        <d v="2042-03-01T00:00:00" u="1"/>
        <d v="2043-03-01T00:00:00" u="1"/>
        <d v="2044-03-01T00:00:00" u="1"/>
        <d v="2045-03-01T00:00:00" u="1"/>
        <d v="2046-03-01T00:00:00" u="1"/>
        <d v="2047-03-01T00:00:00" u="1"/>
        <d v="2048-03-01T00:00:00" u="1"/>
        <d v="2016-04-01T00:00:00" u="1"/>
        <d v="2017-04-01T00:00:00" u="1"/>
        <d v="2020-04-01T00:00:00" u="1"/>
        <d v="2021-04-01T00:00:00" u="1"/>
        <d v="2022-04-01T00:00:00" u="1"/>
        <d v="2023-04-01T00:00:00" u="1"/>
        <d v="2024-04-01T00:00:00" u="1"/>
        <d v="2025-04-01T00:00:00" u="1"/>
        <d v="2026-04-01T00:00:00" u="1"/>
        <d v="2027-04-01T00:00:00" u="1"/>
        <d v="2028-04-01T00:00:00" u="1"/>
        <d v="2029-04-01T00:00:00" u="1"/>
        <d v="2030-04-01T00:00:00" u="1"/>
        <d v="2031-04-01T00:00:00" u="1"/>
        <d v="2032-04-01T00:00:00" u="1"/>
        <d v="2033-04-01T00:00:00" u="1"/>
        <d v="2034-04-01T00:00:00" u="1"/>
        <d v="2035-04-01T00:00:00" u="1"/>
        <d v="2036-04-01T00:00:00" u="1"/>
        <d v="2037-04-01T00:00:00" u="1"/>
        <d v="2038-04-01T00:00:00" u="1"/>
        <d v="2039-04-01T00:00:00" u="1"/>
        <d v="2040-04-01T00:00:00" u="1"/>
        <d v="2041-04-01T00:00:00" u="1"/>
        <d v="2042-04-01T00:00:00" u="1"/>
        <d v="2043-04-01T00:00:00" u="1"/>
        <d v="2044-04-01T00:00:00" u="1"/>
        <d v="2045-04-01T00:00:00" u="1"/>
        <d v="2046-04-01T00:00:00" u="1"/>
        <d v="2047-04-01T00:00:00" u="1"/>
        <d v="2048-04-01T00:00:00" u="1"/>
        <d v="2016-05-01T00:00:00" u="1"/>
        <d v="2017-05-01T00:00:00" u="1"/>
        <d v="2019-05-01T00:00:00" u="1"/>
        <d v="2020-05-01T00:00:00" u="1"/>
        <d v="2021-05-01T00:00:00" u="1"/>
        <d v="2022-05-01T00:00:00" u="1"/>
        <d v="2023-05-01T00:00:00" u="1"/>
        <d v="2024-05-01T00:00:00" u="1"/>
        <d v="2025-05-01T00:00:00" u="1"/>
        <d v="2026-05-01T00:00:00" u="1"/>
        <d v="2027-05-01T00:00:00" u="1"/>
        <d v="2028-05-01T00:00:00" u="1"/>
        <d v="2029-05-01T00:00:00" u="1"/>
        <d v="2030-05-01T00:00:00" u="1"/>
        <d v="2031-05-01T00:00:00" u="1"/>
        <d v="2032-05-01T00:00:00" u="1"/>
        <d v="2033-05-01T00:00:00" u="1"/>
        <d v="2034-05-01T00:00:00" u="1"/>
        <d v="2035-05-01T00:00:00" u="1"/>
        <d v="2036-05-01T00:00:00" u="1"/>
        <d v="2037-05-01T00:00:00" u="1"/>
        <d v="2038-05-01T00:00:00" u="1"/>
        <d v="2039-05-01T00:00:00" u="1"/>
        <d v="2040-05-01T00:00:00" u="1"/>
        <d v="2041-05-01T00:00:00" u="1"/>
        <d v="2042-05-01T00:00:00" u="1"/>
        <d v="2043-05-01T00:00:00" u="1"/>
        <d v="2044-05-01T00:00:00" u="1"/>
        <d v="2045-05-01T00:00:00" u="1"/>
        <d v="2046-05-01T00:00:00" u="1"/>
        <d v="2047-05-01T00:00:00" u="1"/>
        <d v="2048-05-01T00:00:00" u="1"/>
        <d v="2016-06-01T00:00:00" u="1"/>
        <d v="2017-06-01T00:00:00" u="1"/>
        <d v="2019-06-01T00:00:00" u="1"/>
        <d v="2020-06-01T00:00:00" u="1"/>
        <d v="2021-06-01T00:00:00" u="1"/>
        <d v="2022-06-01T00:00:00" u="1"/>
        <d v="2023-06-01T00:00:00" u="1"/>
        <d v="2024-06-01T00:00:00" u="1"/>
        <d v="2025-06-01T00:00:00" u="1"/>
        <d v="2026-06-01T00:00:00" u="1"/>
        <d v="2027-06-01T00:00:00" u="1"/>
        <d v="2028-06-01T00:00:00" u="1"/>
        <d v="2029-06-01T00:00:00" u="1"/>
        <d v="2030-06-01T00:00:00" u="1"/>
        <d v="2031-06-01T00:00:00" u="1"/>
        <d v="2032-06-01T00:00:00" u="1"/>
        <d v="2033-06-01T00:00:00" u="1"/>
        <d v="2034-06-01T00:00:00" u="1"/>
        <d v="2035-06-01T00:00:00" u="1"/>
        <d v="2036-06-01T00:00:00" u="1"/>
        <d v="2037-06-01T00:00:00" u="1"/>
        <d v="2038-06-01T00:00:00" u="1"/>
        <d v="2039-06-01T00:00:00" u="1"/>
        <d v="2040-06-01T00:00:00" u="1"/>
        <d v="2041-06-01T00:00:00" u="1"/>
        <d v="2042-06-01T00:00:00" u="1"/>
        <d v="2043-06-01T00:00:00" u="1"/>
        <d v="2044-06-01T00:00:00" u="1"/>
        <d v="2045-06-01T00:00:00" u="1"/>
        <d v="2046-06-01T00:00:00" u="1"/>
        <d v="2047-06-01T00:00:00" u="1"/>
        <d v="2048-06-01T00:00:00" u="1"/>
        <d v="2016-07-01T00:00:00" u="1"/>
        <d v="2017-07-01T00:00:00" u="1"/>
        <d v="2019-07-01T00:00:00" u="1"/>
        <d v="2020-07-01T00:00:00" u="1"/>
        <d v="2021-07-01T00:00:00" u="1"/>
        <d v="2022-07-01T00:00:00" u="1"/>
        <d v="2023-07-01T00:00:00" u="1"/>
        <d v="2024-07-01T00:00:00" u="1"/>
        <d v="2025-07-01T00:00:00" u="1"/>
        <d v="2026-07-01T00:00:00" u="1"/>
        <d v="2027-07-01T00:00:00" u="1"/>
        <d v="2028-07-01T00:00:00" u="1"/>
        <d v="2029-07-01T00:00:00" u="1"/>
        <d v="2030-07-01T00:00:00" u="1"/>
        <d v="2031-07-01T00:00:00" u="1"/>
        <d v="2032-07-01T00:00:00" u="1"/>
        <d v="2033-07-01T00:00:00" u="1"/>
        <d v="2034-07-01T00:00:00" u="1"/>
        <d v="2035-07-01T00:00:00" u="1"/>
        <d v="2036-07-01T00:00:00" u="1"/>
        <d v="2037-07-01T00:00:00" u="1"/>
        <d v="2038-07-01T00:00:00" u="1"/>
        <d v="2039-07-01T00:00:00" u="1"/>
        <d v="2040-07-01T00:00:00" u="1"/>
        <d v="2041-07-01T00:00:00" u="1"/>
        <d v="2042-07-01T00:00:00" u="1"/>
        <d v="2043-07-01T00:00:00" u="1"/>
        <d v="2044-07-01T00:00:00" u="1"/>
        <d v="2045-07-01T00:00:00" u="1"/>
        <d v="2046-07-01T00:00:00" u="1"/>
        <d v="2047-07-01T00:00:00" u="1"/>
        <d v="2048-07-01T00:00:00" u="1"/>
        <d v="2016-08-01T00:00:00" u="1"/>
        <d v="2017-08-01T00:00:00" u="1"/>
        <d v="2019-08-01T00:00:00" u="1"/>
        <d v="2020-08-01T00:00:00" u="1"/>
        <d v="2021-08-01T00:00:00" u="1"/>
        <d v="2022-08-01T00:00:00" u="1"/>
        <d v="2023-08-01T00:00:00" u="1"/>
        <d v="2024-08-01T00:00:00" u="1"/>
        <d v="2025-08-01T00:00:00" u="1"/>
        <d v="2026-08-01T00:00:00" u="1"/>
        <d v="2027-08-01T00:00:00" u="1"/>
        <d v="2028-08-01T00:00:00" u="1"/>
        <d v="2029-08-01T00:00:00" u="1"/>
        <d v="2030-08-01T00:00:00" u="1"/>
        <d v="2031-08-01T00:00:00" u="1"/>
        <d v="2032-08-01T00:00:00" u="1"/>
        <d v="2033-08-01T00:00:00" u="1"/>
        <d v="2034-08-01T00:00:00" u="1"/>
        <d v="2035-08-01T00:00:00" u="1"/>
        <d v="2036-08-01T00:00:00" u="1"/>
        <d v="2037-08-01T00:00:00" u="1"/>
        <d v="2038-08-01T00:00:00" u="1"/>
        <d v="2039-08-01T00:00:00" u="1"/>
        <d v="2040-08-01T00:00:00" u="1"/>
        <d v="2041-08-01T00:00:00" u="1"/>
        <d v="2042-08-01T00:00:00" u="1"/>
        <d v="2043-08-01T00:00:00" u="1"/>
        <d v="2044-08-01T00:00:00" u="1"/>
        <d v="2045-08-01T00:00:00" u="1"/>
        <d v="2046-08-01T00:00:00" u="1"/>
        <d v="2047-08-01T00:00:00" u="1"/>
        <d v="2048-08-01T00:00:00" u="1"/>
        <d v="2016-09-01T00:00:00" u="1"/>
        <d v="2017-09-01T00:00:00" u="1"/>
        <d v="2019-09-01T00:00:00" u="1"/>
        <d v="2020-09-01T00:00:00" u="1"/>
        <d v="2021-09-01T00:00:00" u="1"/>
        <d v="2022-09-01T00:00:00" u="1"/>
        <d v="2023-09-01T00:00:00" u="1"/>
        <d v="2024-09-01T00:00:00" u="1"/>
        <d v="2025-09-01T00:00:00" u="1"/>
        <d v="2026-09-01T00:00:00" u="1"/>
        <d v="2027-09-01T00:00:00" u="1"/>
        <d v="2028-09-01T00:00:00" u="1"/>
        <d v="2029-09-01T00:00:00" u="1"/>
        <d v="2030-09-01T00:00:00" u="1"/>
        <d v="2031-09-01T00:00:00" u="1"/>
        <d v="2032-09-01T00:00:00" u="1"/>
        <d v="2033-09-01T00:00:00" u="1"/>
        <d v="2034-09-01T00:00:00" u="1"/>
        <d v="2035-09-01T00:00:00" u="1"/>
        <d v="2036-09-01T00:00:00" u="1"/>
        <d v="2037-09-01T00:00:00" u="1"/>
        <d v="2038-09-01T00:00:00" u="1"/>
        <d v="2039-09-01T00:00:00" u="1"/>
        <d v="2040-09-01T00:00:00" u="1"/>
        <d v="2041-09-01T00:00:00" u="1"/>
        <d v="2042-09-01T00:00:00" u="1"/>
        <d v="2043-09-01T00:00:00" u="1"/>
        <d v="2044-09-01T00:00:00" u="1"/>
        <d v="2045-09-01T00:00:00" u="1"/>
        <d v="2046-09-01T00:00:00" u="1"/>
        <d v="2047-09-01T00:00:00" u="1"/>
        <d v="2048-09-01T00:00:00" u="1"/>
        <d v="2016-10-01T00:00:00" u="1"/>
        <d v="2019-10-01T00:00:00" u="1"/>
        <d v="2020-10-01T00:00:00" u="1"/>
        <d v="2021-10-01T00:00:00" u="1"/>
        <d v="2022-10-01T00:00:00" u="1"/>
        <d v="2023-10-01T00:00:00" u="1"/>
        <d v="2024-10-01T00:00:00" u="1"/>
        <d v="2025-10-01T00:00:00" u="1"/>
        <d v="2026-10-01T00:00:00" u="1"/>
        <d v="2027-10-01T00:00:00" u="1"/>
        <d v="2028-10-01T00:00:00" u="1"/>
        <d v="2029-10-01T00:00:00" u="1"/>
        <d v="2030-10-01T00:00:00" u="1"/>
        <d v="2031-10-01T00:00:00" u="1"/>
        <d v="2032-10-01T00:00:00" u="1"/>
        <d v="2033-10-01T00:00:00" u="1"/>
        <d v="2034-10-01T00:00:00" u="1"/>
        <d v="2035-10-01T00:00:00" u="1"/>
        <d v="2036-10-01T00:00:00" u="1"/>
        <d v="2037-10-01T00:00:00" u="1"/>
        <d v="2038-10-01T00:00:00" u="1"/>
        <d v="2039-10-01T00:00:00" u="1"/>
        <d v="2040-10-01T00:00:00" u="1"/>
        <d v="2041-10-01T00:00:00" u="1"/>
        <d v="2042-10-01T00:00:00" u="1"/>
        <d v="2043-10-01T00:00:00" u="1"/>
        <d v="2044-10-01T00:00:00" u="1"/>
        <d v="2045-10-01T00:00:00" u="1"/>
        <d v="2046-10-01T00:00:00" u="1"/>
        <d v="2047-10-01T00:00:00" u="1"/>
        <d v="2048-10-01T00:00:00" u="1"/>
        <d v="2016-11-01T00:00:00" u="1"/>
        <d v="2019-11-01T00:00:00" u="1"/>
        <d v="2020-11-01T00:00:00" u="1"/>
        <d v="2021-11-01T00:00:00" u="1"/>
        <d v="2022-11-01T00:00:00" u="1"/>
        <d v="2023-11-01T00:00:00" u="1"/>
        <d v="2024-11-01T00:00:00" u="1"/>
        <d v="2025-11-01T00:00:00" u="1"/>
        <d v="2026-11-01T00:00:00" u="1"/>
        <d v="2027-11-01T00:00:00" u="1"/>
        <d v="2028-11-01T00:00:00" u="1"/>
        <d v="2029-11-01T00:00:00" u="1"/>
        <d v="2030-11-01T00:00:00" u="1"/>
        <d v="2031-11-01T00:00:00" u="1"/>
        <d v="2032-11-01T00:00:00" u="1"/>
        <d v="2033-11-01T00:00:00" u="1"/>
        <d v="2034-11-01T00:00:00" u="1"/>
        <d v="2035-11-01T00:00:00" u="1"/>
        <d v="2036-11-01T00:00:00" u="1"/>
        <d v="2037-11-01T00:00:00" u="1"/>
        <d v="2038-11-01T00:00:00" u="1"/>
        <d v="2039-11-01T00:00:00" u="1"/>
        <d v="2040-11-01T00:00:00" u="1"/>
        <d v="2041-11-01T00:00:00" u="1"/>
        <d v="2042-11-01T00:00:00" u="1"/>
        <d v="2043-11-01T00:00:00" u="1"/>
        <d v="2044-11-01T00:00:00" u="1"/>
        <d v="2045-11-01T00:00:00" u="1"/>
        <d v="2046-11-01T00:00:00" u="1"/>
        <d v="2047-11-01T00:00:00" u="1"/>
        <d v="2048-11-01T00:00:00" u="1"/>
        <d v="2016-12-01T00:00:00" u="1"/>
        <d v="2019-12-01T00:00:00" u="1"/>
        <d v="2020-12-01T00:00:00" u="1"/>
        <d v="2021-12-01T00:00:00" u="1"/>
        <d v="2022-12-01T00:00:00" u="1"/>
        <d v="2023-12-01T00:00:00" u="1"/>
        <d v="2024-12-01T00:00:00" u="1"/>
        <d v="2025-12-01T00:00:00" u="1"/>
        <d v="2026-12-01T00:00:00" u="1"/>
        <d v="2027-12-01T00:00:00" u="1"/>
        <d v="2028-12-01T00:00:00" u="1"/>
        <d v="2029-12-01T00:00:00" u="1"/>
        <d v="2030-12-01T00:00:00" u="1"/>
        <d v="2031-12-01T00:00:00" u="1"/>
        <d v="2032-12-01T00:00:00" u="1"/>
        <d v="2033-12-01T00:00:00" u="1"/>
        <d v="2034-12-01T00:00:00" u="1"/>
        <d v="2035-12-01T00:00:00" u="1"/>
        <d v="2036-12-01T00:00:00" u="1"/>
        <d v="2037-12-01T00:00:00" u="1"/>
        <d v="2038-12-01T00:00:00" u="1"/>
        <d v="2039-12-01T00:00:00" u="1"/>
        <d v="2040-12-01T00:00:00" u="1"/>
        <d v="2041-12-01T00:00:00" u="1"/>
        <d v="2042-12-01T00:00:00" u="1"/>
        <d v="2043-12-01T00:00:00" u="1"/>
        <d v="2044-12-01T00:00:00" u="1"/>
        <d v="2045-12-01T00:00:00" u="1"/>
        <d v="2046-12-01T00:00:00" u="1"/>
        <d v="2047-12-01T00:00:00" u="1"/>
        <d v="2048-12-01T00:00:00" u="1"/>
        <d v="1899-12-30T00:00:00" u="1"/>
      </sharedItems>
    </cacheField>
    <cacheField name="CDI" numFmtId="0">
      <sharedItems containsBlank="1" containsMixedTypes="1" containsNumber="1" minValue="0.46489999999999998" maxValue="0.58340000000000003"/>
    </cacheField>
    <cacheField name="Ajuste CDI" numFmtId="0">
      <sharedItems containsBlank="1" containsMixedTypes="1" containsNumber="1" minValue="1.0056750000000001" maxValue="1.0922866902740866"/>
    </cacheField>
    <cacheField name="Acumulado CDI" numFmtId="0">
      <sharedItems containsMixedTypes="1" containsNumber="1" minValue="0" maxValue="9.2286690274086638"/>
    </cacheField>
    <cacheField name="Carteira" numFmtId="0">
      <sharedItems containsString="0" containsBlank="1" containsNumber="1" minValue="0" maxValue="1.5207376518803439"/>
    </cacheField>
    <cacheField name="Ajuste Carteira" numFmtId="0">
      <sharedItems containsString="0" containsBlank="1" containsNumber="1" minValue="1.0043353590010407" maxValue="1.1067075391815318"/>
    </cacheField>
    <cacheField name="Acumulado Carteira" numFmtId="0">
      <sharedItems containsSemiMixedTypes="0" containsString="0" containsNumber="1" minValue="0" maxValue="10.67075391815317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uário do Windows" refreshedDate="43565.510193981485" createdVersion="5" refreshedVersion="5" minRefreshableVersion="3" recordCount="379" xr:uid="{00000000-000A-0000-FFFF-FFFF01000000}">
  <cacheSource type="worksheet">
    <worksheetSource ref="B18:L397" sheet="Evolução do Patrimônio"/>
  </cacheSource>
  <cacheFields count="11">
    <cacheField name="Mês" numFmtId="17">
      <sharedItems containsSemiMixedTypes="0" containsNonDate="0" containsDate="1" containsString="0" minDate="1899-12-31T00:00:00" maxDate="2050-01-02T00:00:00" count="407">
        <d v="2017-11-01T00:00:00"/>
        <d v="2017-12-01T00:00:00"/>
        <d v="2018-01-01T00:00:00"/>
        <d v="2018-02-01T00:00:00"/>
        <d v="2018-03-01T00:00:00"/>
        <d v="2018-04-01T00:00:00"/>
        <d v="2018-05-01T00:00:00"/>
        <d v="2018-06-01T00:00:00"/>
        <d v="2018-07-01T00:00:00"/>
        <d v="2018-08-01T00:00:00"/>
        <d v="2018-09-01T00:00:00"/>
        <d v="2018-10-01T00:00:00"/>
        <d v="2018-11-01T00:00:00"/>
        <d v="2018-12-01T00:00:00"/>
        <d v="2019-01-01T00:00:00"/>
        <d v="2019-02-01T00:00:00"/>
        <d v="2019-03-01T00:00:00"/>
        <d v="2019-04-01T00:00:00"/>
        <d v="1899-12-31T00:00:00"/>
        <d v="2017-01-01T00:00:00" u="1"/>
        <d v="2020-01-01T00:00:00" u="1"/>
        <d v="2021-01-01T00:00:00" u="1"/>
        <d v="2022-01-01T00:00:00" u="1"/>
        <d v="2023-01-01T00:00:00" u="1"/>
        <d v="2024-01-01T00:00:00" u="1"/>
        <d v="2025-01-01T00:00:00" u="1"/>
        <d v="2026-01-01T00:00:00" u="1"/>
        <d v="2027-01-01T00:00:00" u="1"/>
        <d v="2028-01-01T00:00:00" u="1"/>
        <d v="2029-01-01T00:00:00" u="1"/>
        <d v="2030-01-01T00:00:00" u="1"/>
        <d v="2031-01-01T00:00:00" u="1"/>
        <d v="2032-01-01T00:00:00" u="1"/>
        <d v="2033-01-01T00:00:00" u="1"/>
        <d v="2034-01-01T00:00:00" u="1"/>
        <d v="2035-01-01T00:00:00" u="1"/>
        <d v="2036-01-01T00:00:00" u="1"/>
        <d v="2037-01-01T00:00:00" u="1"/>
        <d v="2038-01-01T00:00:00" u="1"/>
        <d v="2039-01-01T00:00:00" u="1"/>
        <d v="2040-01-01T00:00:00" u="1"/>
        <d v="2041-01-01T00:00:00" u="1"/>
        <d v="2042-01-01T00:00:00" u="1"/>
        <d v="2043-01-01T00:00:00" u="1"/>
        <d v="2044-01-01T00:00:00" u="1"/>
        <d v="2045-01-01T00:00:00" u="1"/>
        <d v="2046-01-01T00:00:00" u="1"/>
        <d v="2047-01-01T00:00:00" u="1"/>
        <d v="2048-01-01T00:00:00" u="1"/>
        <d v="2049-01-01T00:00:00" u="1"/>
        <d v="2050-01-01T00:00:00" u="1"/>
        <d v="2017-02-01T00:00:00" u="1"/>
        <d v="2020-02-01T00:00:00" u="1"/>
        <d v="2021-02-01T00:00:00" u="1"/>
        <d v="2022-02-01T00:00:00" u="1"/>
        <d v="2023-02-01T00:00:00" u="1"/>
        <d v="2024-02-01T00:00:00" u="1"/>
        <d v="2025-02-01T00:00:00" u="1"/>
        <d v="2026-02-01T00:00:00" u="1"/>
        <d v="2027-02-01T00:00:00" u="1"/>
        <d v="2028-02-01T00:00:00" u="1"/>
        <d v="2029-02-01T00:00:00" u="1"/>
        <d v="2030-02-01T00:00:00" u="1"/>
        <d v="2031-02-01T00:00:00" u="1"/>
        <d v="2032-02-01T00:00:00" u="1"/>
        <d v="2033-02-01T00:00:00" u="1"/>
        <d v="2034-02-01T00:00:00" u="1"/>
        <d v="2035-02-01T00:00:00" u="1"/>
        <d v="2036-02-01T00:00:00" u="1"/>
        <d v="2037-02-01T00:00:00" u="1"/>
        <d v="2038-02-01T00:00:00" u="1"/>
        <d v="2039-02-01T00:00:00" u="1"/>
        <d v="2040-02-01T00:00:00" u="1"/>
        <d v="2041-02-01T00:00:00" u="1"/>
        <d v="2042-02-01T00:00:00" u="1"/>
        <d v="2043-02-01T00:00:00" u="1"/>
        <d v="2044-02-01T00:00:00" u="1"/>
        <d v="2045-02-01T00:00:00" u="1"/>
        <d v="2046-02-01T00:00:00" u="1"/>
        <d v="2047-02-01T00:00:00" u="1"/>
        <d v="2048-02-01T00:00:00" u="1"/>
        <d v="2049-02-01T00:00:00" u="1"/>
        <d v="2017-03-01T00:00:00" u="1"/>
        <d v="2020-03-01T00:00:00" u="1"/>
        <d v="2021-03-01T00:00:00" u="1"/>
        <d v="2022-03-01T00:00:00" u="1"/>
        <d v="2023-03-01T00:00:00" u="1"/>
        <d v="2024-03-01T00:00:00" u="1"/>
        <d v="2025-03-01T00:00:00" u="1"/>
        <d v="2026-03-01T00:00:00" u="1"/>
        <d v="2027-03-01T00:00:00" u="1"/>
        <d v="2028-03-01T00:00:00" u="1"/>
        <d v="2029-03-01T00:00:00" u="1"/>
        <d v="2030-03-01T00:00:00" u="1"/>
        <d v="2031-03-01T00:00:00" u="1"/>
        <d v="2032-03-01T00:00:00" u="1"/>
        <d v="2033-03-01T00:00:00" u="1"/>
        <d v="2034-03-01T00:00:00" u="1"/>
        <d v="2035-03-01T00:00:00" u="1"/>
        <d v="2036-03-01T00:00:00" u="1"/>
        <d v="2037-03-01T00:00:00" u="1"/>
        <d v="2038-03-01T00:00:00" u="1"/>
        <d v="2039-03-01T00:00:00" u="1"/>
        <d v="2040-03-01T00:00:00" u="1"/>
        <d v="2041-03-01T00:00:00" u="1"/>
        <d v="2042-03-01T00:00:00" u="1"/>
        <d v="2043-03-01T00:00:00" u="1"/>
        <d v="2044-03-01T00:00:00" u="1"/>
        <d v="2045-03-01T00:00:00" u="1"/>
        <d v="2046-03-01T00:00:00" u="1"/>
        <d v="2047-03-01T00:00:00" u="1"/>
        <d v="2048-03-01T00:00:00" u="1"/>
        <d v="2049-03-01T00:00:00" u="1"/>
        <d v="2016-04-01T00:00:00" u="1"/>
        <d v="2017-04-01T00:00:00" u="1"/>
        <d v="2020-04-01T00:00:00" u="1"/>
        <d v="2021-04-01T00:00:00" u="1"/>
        <d v="2022-04-01T00:00:00" u="1"/>
        <d v="2023-04-01T00:00:00" u="1"/>
        <d v="2024-04-01T00:00:00" u="1"/>
        <d v="2025-04-01T00:00:00" u="1"/>
        <d v="2026-04-01T00:00:00" u="1"/>
        <d v="2027-04-01T00:00:00" u="1"/>
        <d v="2028-04-01T00:00:00" u="1"/>
        <d v="2029-04-01T00:00:00" u="1"/>
        <d v="2030-04-01T00:00:00" u="1"/>
        <d v="2031-04-01T00:00:00" u="1"/>
        <d v="2032-04-01T00:00:00" u="1"/>
        <d v="2033-04-01T00:00:00" u="1"/>
        <d v="2034-04-01T00:00:00" u="1"/>
        <d v="2035-04-01T00:00:00" u="1"/>
        <d v="2036-04-01T00:00:00" u="1"/>
        <d v="2037-04-01T00:00:00" u="1"/>
        <d v="2038-04-01T00:00:00" u="1"/>
        <d v="2039-04-01T00:00:00" u="1"/>
        <d v="2040-04-01T00:00:00" u="1"/>
        <d v="2041-04-01T00:00:00" u="1"/>
        <d v="2042-04-01T00:00:00" u="1"/>
        <d v="2043-04-01T00:00:00" u="1"/>
        <d v="2044-04-01T00:00:00" u="1"/>
        <d v="2045-04-01T00:00:00" u="1"/>
        <d v="2046-04-01T00:00:00" u="1"/>
        <d v="2047-04-01T00:00:00" u="1"/>
        <d v="2048-04-01T00:00:00" u="1"/>
        <d v="2049-04-01T00:00:00" u="1"/>
        <d v="2016-05-01T00:00:00" u="1"/>
        <d v="2017-05-01T00:00:00" u="1"/>
        <d v="2019-05-01T00:00:00" u="1"/>
        <d v="2020-05-01T00:00:00" u="1"/>
        <d v="2021-05-01T00:00:00" u="1"/>
        <d v="2022-05-01T00:00:00" u="1"/>
        <d v="2023-05-01T00:00:00" u="1"/>
        <d v="2024-05-01T00:00:00" u="1"/>
        <d v="2025-05-01T00:00:00" u="1"/>
        <d v="2026-05-01T00:00:00" u="1"/>
        <d v="2027-05-01T00:00:00" u="1"/>
        <d v="2028-05-01T00:00:00" u="1"/>
        <d v="2029-05-01T00:00:00" u="1"/>
        <d v="2030-05-01T00:00:00" u="1"/>
        <d v="2031-05-01T00:00:00" u="1"/>
        <d v="2032-05-01T00:00:00" u="1"/>
        <d v="2033-05-01T00:00:00" u="1"/>
        <d v="2034-05-01T00:00:00" u="1"/>
        <d v="2035-05-01T00:00:00" u="1"/>
        <d v="2036-05-01T00:00:00" u="1"/>
        <d v="2037-05-01T00:00:00" u="1"/>
        <d v="2038-05-01T00:00:00" u="1"/>
        <d v="2039-05-01T00:00:00" u="1"/>
        <d v="2040-05-01T00:00:00" u="1"/>
        <d v="2041-05-01T00:00:00" u="1"/>
        <d v="2042-05-01T00:00:00" u="1"/>
        <d v="2043-05-01T00:00:00" u="1"/>
        <d v="2044-05-01T00:00:00" u="1"/>
        <d v="2045-05-01T00:00:00" u="1"/>
        <d v="2046-05-01T00:00:00" u="1"/>
        <d v="2047-05-01T00:00:00" u="1"/>
        <d v="2048-05-01T00:00:00" u="1"/>
        <d v="2049-05-01T00:00:00" u="1"/>
        <d v="2016-06-01T00:00:00" u="1"/>
        <d v="2017-06-01T00:00:00" u="1"/>
        <d v="2019-06-01T00:00:00" u="1"/>
        <d v="2020-06-01T00:00:00" u="1"/>
        <d v="2021-06-01T00:00:00" u="1"/>
        <d v="2022-06-01T00:00:00" u="1"/>
        <d v="2023-06-01T00:00:00" u="1"/>
        <d v="2024-06-01T00:00:00" u="1"/>
        <d v="2025-06-01T00:00:00" u="1"/>
        <d v="2026-06-01T00:00:00" u="1"/>
        <d v="2027-06-01T00:00:00" u="1"/>
        <d v="2028-06-01T00:00:00" u="1"/>
        <d v="2029-06-01T00:00:00" u="1"/>
        <d v="2030-06-01T00:00:00" u="1"/>
        <d v="2031-06-01T00:00:00" u="1"/>
        <d v="2032-06-01T00:00:00" u="1"/>
        <d v="2033-06-01T00:00:00" u="1"/>
        <d v="2034-06-01T00:00:00" u="1"/>
        <d v="2035-06-01T00:00:00" u="1"/>
        <d v="2036-06-01T00:00:00" u="1"/>
        <d v="2037-06-01T00:00:00" u="1"/>
        <d v="2038-06-01T00:00:00" u="1"/>
        <d v="2039-06-01T00:00:00" u="1"/>
        <d v="2040-06-01T00:00:00" u="1"/>
        <d v="2041-06-01T00:00:00" u="1"/>
        <d v="2042-06-01T00:00:00" u="1"/>
        <d v="2043-06-01T00:00:00" u="1"/>
        <d v="2044-06-01T00:00:00" u="1"/>
        <d v="2045-06-01T00:00:00" u="1"/>
        <d v="2046-06-01T00:00:00" u="1"/>
        <d v="2047-06-01T00:00:00" u="1"/>
        <d v="2048-06-01T00:00:00" u="1"/>
        <d v="2049-06-01T00:00:00" u="1"/>
        <d v="2016-07-01T00:00:00" u="1"/>
        <d v="2017-07-01T00:00:00" u="1"/>
        <d v="2019-07-01T00:00:00" u="1"/>
        <d v="2020-07-01T00:00:00" u="1"/>
        <d v="2021-07-01T00:00:00" u="1"/>
        <d v="2022-07-01T00:00:00" u="1"/>
        <d v="2023-07-01T00:00:00" u="1"/>
        <d v="2024-07-01T00:00:00" u="1"/>
        <d v="2025-07-01T00:00:00" u="1"/>
        <d v="2026-07-01T00:00:00" u="1"/>
        <d v="2027-07-01T00:00:00" u="1"/>
        <d v="2028-07-01T00:00:00" u="1"/>
        <d v="2029-07-01T00:00:00" u="1"/>
        <d v="2030-07-01T00:00:00" u="1"/>
        <d v="2031-07-01T00:00:00" u="1"/>
        <d v="2032-07-01T00:00:00" u="1"/>
        <d v="2033-07-01T00:00:00" u="1"/>
        <d v="2034-07-01T00:00:00" u="1"/>
        <d v="2035-07-01T00:00:00" u="1"/>
        <d v="2036-07-01T00:00:00" u="1"/>
        <d v="2037-07-01T00:00:00" u="1"/>
        <d v="2038-07-01T00:00:00" u="1"/>
        <d v="2039-07-01T00:00:00" u="1"/>
        <d v="2040-07-01T00:00:00" u="1"/>
        <d v="2041-07-01T00:00:00" u="1"/>
        <d v="2042-07-01T00:00:00" u="1"/>
        <d v="2043-07-01T00:00:00" u="1"/>
        <d v="2044-07-01T00:00:00" u="1"/>
        <d v="2045-07-01T00:00:00" u="1"/>
        <d v="2046-07-01T00:00:00" u="1"/>
        <d v="2047-07-01T00:00:00" u="1"/>
        <d v="2048-07-01T00:00:00" u="1"/>
        <d v="2049-07-01T00:00:00" u="1"/>
        <d v="2016-08-01T00:00:00" u="1"/>
        <d v="2017-08-01T00:00:00" u="1"/>
        <d v="2019-08-01T00:00:00" u="1"/>
        <d v="2020-08-01T00:00:00" u="1"/>
        <d v="2021-08-01T00:00:00" u="1"/>
        <d v="2022-08-01T00:00:00" u="1"/>
        <d v="2023-08-01T00:00:00" u="1"/>
        <d v="2024-08-01T00:00:00" u="1"/>
        <d v="2025-08-01T00:00:00" u="1"/>
        <d v="2026-08-01T00:00:00" u="1"/>
        <d v="2027-08-01T00:00:00" u="1"/>
        <d v="2028-08-01T00:00:00" u="1"/>
        <d v="2029-08-01T00:00:00" u="1"/>
        <d v="2030-08-01T00:00:00" u="1"/>
        <d v="2031-08-01T00:00:00" u="1"/>
        <d v="2032-08-01T00:00:00" u="1"/>
        <d v="2033-08-01T00:00:00" u="1"/>
        <d v="2034-08-01T00:00:00" u="1"/>
        <d v="2035-08-01T00:00:00" u="1"/>
        <d v="2036-08-01T00:00:00" u="1"/>
        <d v="2037-08-01T00:00:00" u="1"/>
        <d v="2038-08-01T00:00:00" u="1"/>
        <d v="2039-08-01T00:00:00" u="1"/>
        <d v="2040-08-01T00:00:00" u="1"/>
        <d v="2041-08-01T00:00:00" u="1"/>
        <d v="2042-08-01T00:00:00" u="1"/>
        <d v="2043-08-01T00:00:00" u="1"/>
        <d v="2044-08-01T00:00:00" u="1"/>
        <d v="2045-08-01T00:00:00" u="1"/>
        <d v="2046-08-01T00:00:00" u="1"/>
        <d v="2047-08-01T00:00:00" u="1"/>
        <d v="2048-08-01T00:00:00" u="1"/>
        <d v="2049-08-01T00:00:00" u="1"/>
        <d v="2016-09-01T00:00:00" u="1"/>
        <d v="2017-09-01T00:00:00" u="1"/>
        <d v="2019-09-01T00:00:00" u="1"/>
        <d v="2020-09-01T00:00:00" u="1"/>
        <d v="2021-09-01T00:00:00" u="1"/>
        <d v="2022-09-01T00:00:00" u="1"/>
        <d v="2023-09-01T00:00:00" u="1"/>
        <d v="2024-09-01T00:00:00" u="1"/>
        <d v="2025-09-01T00:00:00" u="1"/>
        <d v="2026-09-01T00:00:00" u="1"/>
        <d v="2027-09-01T00:00:00" u="1"/>
        <d v="2028-09-01T00:00:00" u="1"/>
        <d v="2029-09-01T00:00:00" u="1"/>
        <d v="2030-09-01T00:00:00" u="1"/>
        <d v="2031-09-01T00:00:00" u="1"/>
        <d v="2032-09-01T00:00:00" u="1"/>
        <d v="2033-09-01T00:00:00" u="1"/>
        <d v="2034-09-01T00:00:00" u="1"/>
        <d v="2035-09-01T00:00:00" u="1"/>
        <d v="2036-09-01T00:00:00" u="1"/>
        <d v="2037-09-01T00:00:00" u="1"/>
        <d v="2038-09-01T00:00:00" u="1"/>
        <d v="2039-09-01T00:00:00" u="1"/>
        <d v="2040-09-01T00:00:00" u="1"/>
        <d v="2041-09-01T00:00:00" u="1"/>
        <d v="2042-09-01T00:00:00" u="1"/>
        <d v="2043-09-01T00:00:00" u="1"/>
        <d v="2044-09-01T00:00:00" u="1"/>
        <d v="2045-09-01T00:00:00" u="1"/>
        <d v="2046-09-01T00:00:00" u="1"/>
        <d v="2047-09-01T00:00:00" u="1"/>
        <d v="2048-09-01T00:00:00" u="1"/>
        <d v="2049-09-01T00:00:00" u="1"/>
        <d v="2016-10-01T00:00:00" u="1"/>
        <d v="2017-10-01T00:00:00" u="1"/>
        <d v="2019-10-01T00:00:00" u="1"/>
        <d v="2020-10-01T00:00:00" u="1"/>
        <d v="2021-10-01T00:00:00" u="1"/>
        <d v="2022-10-01T00:00:00" u="1"/>
        <d v="2023-10-01T00:00:00" u="1"/>
        <d v="2024-10-01T00:00:00" u="1"/>
        <d v="2025-10-01T00:00:00" u="1"/>
        <d v="2026-10-01T00:00:00" u="1"/>
        <d v="2027-10-01T00:00:00" u="1"/>
        <d v="2028-10-01T00:00:00" u="1"/>
        <d v="2029-10-01T00:00:00" u="1"/>
        <d v="2030-10-01T00:00:00" u="1"/>
        <d v="2031-10-01T00:00:00" u="1"/>
        <d v="2032-10-01T00:00:00" u="1"/>
        <d v="2033-10-01T00:00:00" u="1"/>
        <d v="2034-10-01T00:00:00" u="1"/>
        <d v="2035-10-01T00:00:00" u="1"/>
        <d v="2036-10-01T00:00:00" u="1"/>
        <d v="2037-10-01T00:00:00" u="1"/>
        <d v="2038-10-01T00:00:00" u="1"/>
        <d v="2039-10-01T00:00:00" u="1"/>
        <d v="2040-10-01T00:00:00" u="1"/>
        <d v="2041-10-01T00:00:00" u="1"/>
        <d v="2042-10-01T00:00:00" u="1"/>
        <d v="2043-10-01T00:00:00" u="1"/>
        <d v="2044-10-01T00:00:00" u="1"/>
        <d v="2045-10-01T00:00:00" u="1"/>
        <d v="2046-10-01T00:00:00" u="1"/>
        <d v="2047-10-01T00:00:00" u="1"/>
        <d v="2048-10-01T00:00:00" u="1"/>
        <d v="2049-10-01T00:00:00" u="1"/>
        <d v="2016-11-01T00:00:00" u="1"/>
        <d v="2019-11-01T00:00:00" u="1"/>
        <d v="2020-11-01T00:00:00" u="1"/>
        <d v="2021-11-01T00:00:00" u="1"/>
        <d v="2022-11-01T00:00:00" u="1"/>
        <d v="2023-11-01T00:00:00" u="1"/>
        <d v="2024-11-01T00:00:00" u="1"/>
        <d v="2025-11-01T00:00:00" u="1"/>
        <d v="2026-11-01T00:00:00" u="1"/>
        <d v="2027-11-01T00:00:00" u="1"/>
        <d v="2028-11-01T00:00:00" u="1"/>
        <d v="2029-11-01T00:00:00" u="1"/>
        <d v="2030-11-01T00:00:00" u="1"/>
        <d v="2031-11-01T00:00:00" u="1"/>
        <d v="2032-11-01T00:00:00" u="1"/>
        <d v="2033-11-01T00:00:00" u="1"/>
        <d v="2034-11-01T00:00:00" u="1"/>
        <d v="2035-11-01T00:00:00" u="1"/>
        <d v="2036-11-01T00:00:00" u="1"/>
        <d v="2037-11-01T00:00:00" u="1"/>
        <d v="2038-11-01T00:00:00" u="1"/>
        <d v="2039-11-01T00:00:00" u="1"/>
        <d v="2040-11-01T00:00:00" u="1"/>
        <d v="2041-11-01T00:00:00" u="1"/>
        <d v="2042-11-01T00:00:00" u="1"/>
        <d v="2043-11-01T00:00:00" u="1"/>
        <d v="2044-11-01T00:00:00" u="1"/>
        <d v="2045-11-01T00:00:00" u="1"/>
        <d v="2046-11-01T00:00:00" u="1"/>
        <d v="2047-11-01T00:00:00" u="1"/>
        <d v="2048-11-01T00:00:00" u="1"/>
        <d v="2049-11-01T00:00:00" u="1"/>
        <d v="2016-12-01T00:00:00" u="1"/>
        <d v="2019-12-01T00:00:00" u="1"/>
        <d v="2020-12-01T00:00:00" u="1"/>
        <d v="2021-12-01T00:00:00" u="1"/>
        <d v="2022-12-01T00:00:00" u="1"/>
        <d v="2023-12-01T00:00:00" u="1"/>
        <d v="2024-12-01T00:00:00" u="1"/>
        <d v="2025-12-01T00:00:00" u="1"/>
        <d v="2026-12-01T00:00:00" u="1"/>
        <d v="2027-12-01T00:00:00" u="1"/>
        <d v="2028-12-01T00:00:00" u="1"/>
        <d v="2029-12-01T00:00:00" u="1"/>
        <d v="2030-12-01T00:00:00" u="1"/>
        <d v="2031-12-01T00:00:00" u="1"/>
        <d v="2032-12-01T00:00:00" u="1"/>
        <d v="2033-12-01T00:00:00" u="1"/>
        <d v="2034-12-01T00:00:00" u="1"/>
        <d v="2035-12-01T00:00:00" u="1"/>
        <d v="2036-12-01T00:00:00" u="1"/>
        <d v="2037-12-01T00:00:00" u="1"/>
        <d v="2038-12-01T00:00:00" u="1"/>
        <d v="2039-12-01T00:00:00" u="1"/>
        <d v="2040-12-01T00:00:00" u="1"/>
        <d v="2041-12-01T00:00:00" u="1"/>
        <d v="2042-12-01T00:00:00" u="1"/>
        <d v="2043-12-01T00:00:00" u="1"/>
        <d v="2044-12-01T00:00:00" u="1"/>
        <d v="2045-12-01T00:00:00" u="1"/>
        <d v="2046-12-01T00:00:00" u="1"/>
        <d v="2047-12-01T00:00:00" u="1"/>
        <d v="2048-12-01T00:00:00" u="1"/>
        <d v="2049-12-01T00:00:00" u="1"/>
      </sharedItems>
    </cacheField>
    <cacheField name="M" numFmtId="0">
      <sharedItems containsSemiMixedTypes="0" containsString="0" containsNumber="1" containsInteger="1" minValue="1" maxValue="12"/>
    </cacheField>
    <cacheField name="A" numFmtId="0">
      <sharedItems containsSemiMixedTypes="0" containsString="0" containsNumber="1" containsInteger="1" minValue="1900" maxValue="2019"/>
    </cacheField>
    <cacheField name="Carteira" numFmtId="43">
      <sharedItems containsSemiMixedTypes="0" containsString="0" containsNumber="1" minValue="965166.28" maxValue="1377206.57"/>
    </cacheField>
    <cacheField name="$ Cota" numFmtId="43">
      <sharedItems containsSemiMixedTypes="0" containsString="0" containsNumber="1" minValue="1.0043353590010407" maxValue="1.106707539181532"/>
    </cacheField>
    <cacheField name="% Rentabilidade" numFmtId="169">
      <sharedItems containsSemiMixedTypes="0" containsString="0" containsNumber="1" minValue="0" maxValue="1.5207376518803439" count="18">
        <n v="0.43353590010406506"/>
        <n v="0.58274311033741366"/>
        <n v="1.5207376518803439"/>
        <n v="0.28894817421958319"/>
        <n v="0.31969999564145368"/>
        <n v="0.56840848086123774"/>
        <n v="0.46252815189060659"/>
        <n v="0.52417524281049843"/>
        <n v="1.0093616551064999"/>
        <n v="0.44174267936820666"/>
        <n v="0.43830183598911887"/>
        <n v="0.98409383417301655"/>
        <n v="0.27842028957774101"/>
        <n v="0.46592257317032981"/>
        <n v="0.98511769993931964"/>
        <n v="0.36768935623525678"/>
        <n v="0.50660722335904573"/>
        <n v="0"/>
      </sharedItems>
    </cacheField>
    <cacheField name="% CDI" numFmtId="4">
      <sharedItems containsSemiMixedTypes="0" containsString="0" containsNumber="1" minValue="0" maxValue="0.58340000000000003" count="13">
        <n v="0.5675"/>
        <n v="0.53769999999999996"/>
        <n v="0.58340000000000003"/>
        <n v="0.46489999999999998"/>
        <n v="0.53159999999999996"/>
        <n v="0.51749999999999996"/>
        <n v="0.54220000000000002"/>
        <n v="0.56689999999999996"/>
        <n v="0.46810000000000002"/>
        <n v="0.54300000000000004"/>
        <n v="0.49359999999999998"/>
        <n v="0.46879999999999999"/>
        <n v="0"/>
      </sharedItems>
    </cacheField>
    <cacheField name="% sobre CDI" numFmtId="4">
      <sharedItems containsSemiMixedTypes="0" containsString="0" containsNumber="1" containsInteger="1" minValue="0" maxValue="260"/>
    </cacheField>
    <cacheField name="% Inflação" numFmtId="4">
      <sharedItems containsSemiMixedTypes="0" containsString="0" containsNumber="1" minValue="-0.21" maxValue="1.26"/>
    </cacheField>
    <cacheField name="% Rentabilidade Real" numFmtId="169">
      <sharedItems containsSemiMixedTypes="0" containsString="0" containsNumber="1" minValue="-0.72666873117667174" maxValue="1.2271788332638867"/>
    </cacheField>
    <cacheField name="Lucro/Prejuízo" numFmtId="4">
      <sharedItems containsSemiMixedTypes="0" containsString="0" containsNumber="1" minValue="-7371.566000000108" maxValue="11947.886912000366"/>
    </cacheField>
  </cacheFields>
  <extLst>
    <ext xmlns:x14="http://schemas.microsoft.com/office/spreadsheetml/2009/9/main" uri="{725AE2AE-9491-48be-B2B4-4EB974FC3084}">
      <x14:pivotCacheDefinition pivotCacheId="290695168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0">
  <r>
    <x v="0"/>
    <m/>
    <m/>
    <n v="0"/>
    <m/>
    <m/>
    <n v="0"/>
  </r>
  <r>
    <x v="1"/>
    <n v="0.5675"/>
    <n v="1.0056750000000001"/>
    <n v="0.56750000000000966"/>
    <n v="0.43353590010406506"/>
    <n v="1.0043353590010407"/>
    <n v="0.43353590010406506"/>
  </r>
  <r>
    <x v="2"/>
    <n v="0.53769999999999996"/>
    <n v="1.011082514475"/>
    <n v="1.1082514474999972"/>
    <n v="0.58274311033741366"/>
    <n v="1.0101880541103017"/>
    <n v="1.0188054110301659"/>
  </r>
  <r>
    <x v="3"/>
    <n v="0.58340000000000003"/>
    <n v="1.0169811698644471"/>
    <n v="1.6981169864447088"/>
    <n v="1.5207376518803439"/>
    <n v="1.0255503642039543"/>
    <n v="2.555036420395429"/>
  </r>
  <r>
    <x v="4"/>
    <n v="0.46489999999999998"/>
    <n v="1.0217091153231468"/>
    <n v="2.1709115323146788"/>
    <n v="0.28894817421958319"/>
    <n v="1.0285136732570239"/>
    <n v="2.8513673257023919"/>
  </r>
  <r>
    <x v="5"/>
    <n v="0.53159999999999996"/>
    <n v="1.0271405209802047"/>
    <n v="2.7140520980204696"/>
    <n v="0.31969999564145368"/>
    <n v="1.0318018314255983"/>
    <n v="3.1801831425598337"/>
  </r>
  <r>
    <x v="6"/>
    <n v="0.51749999999999996"/>
    <n v="1.0324559731762772"/>
    <n v="3.2455973176277242"/>
    <n v="0.56840848086123774"/>
    <n v="1.037666680541103"/>
    <n v="3.7666680541103004"/>
  </r>
  <r>
    <x v="7"/>
    <n v="0.51749999999999996"/>
    <n v="1.0377989328374644"/>
    <n v="3.7798932837464383"/>
    <n v="0.46252815189060659"/>
    <n v="1.0424661810613944"/>
    <n v="4.2466181061394437"/>
  </r>
  <r>
    <x v="8"/>
    <n v="0.51749999999999996"/>
    <n v="1.0431695423148981"/>
    <n v="4.3169542314898113"/>
    <n v="0.52417524281049843"/>
    <n v="1.0479305306971902"/>
    <n v="4.7930530697190221"/>
  </r>
  <r>
    <x v="9"/>
    <n v="0.54220000000000002"/>
    <n v="1.0488256075733295"/>
    <n v="4.8825607573329544"/>
    <n v="1.0093616551064999"/>
    <n v="1.0585079396462016"/>
    <n v="5.8507939646201601"/>
  </r>
  <r>
    <x v="10"/>
    <n v="0.56689999999999996"/>
    <n v="1.0547713999426627"/>
    <n v="5.4771399942662669"/>
    <n v="0.44174267936820666"/>
    <n v="1.0631838209801199"/>
    <n v="6.3183820980119876"/>
  </r>
  <r>
    <x v="11"/>
    <n v="0.46810000000000002"/>
    <n v="1.0597087848657942"/>
    <n v="5.9708784865794229"/>
    <n v="0.43830183598911887"/>
    <n v="1.067843775187415"/>
    <n v="6.7843775187415023"/>
  </r>
  <r>
    <x v="12"/>
    <n v="0.54300000000000004"/>
    <n v="1.0654630035676156"/>
    <n v="6.5463003567615585"/>
    <n v="0.98409383417301655"/>
    <n v="1.0783523599376348"/>
    <n v="7.8352359937634786"/>
  </r>
  <r>
    <x v="13"/>
    <n v="0.49359999999999998"/>
    <n v="1.0707221289532254"/>
    <n v="7.0722128953225383"/>
    <n v="0.27842028957774101"/>
    <n v="1.0813547117008415"/>
    <n v="8.135471170084152"/>
  </r>
  <r>
    <x v="14"/>
    <n v="0.49359999999999998"/>
    <n v="1.0760072133817387"/>
    <n v="7.6007213381738659"/>
    <n v="0.46592257317032981"/>
    <n v="1.0863929873986966"/>
    <n v="8.6392987398696608"/>
  </r>
  <r>
    <x v="15"/>
    <n v="0.54300000000000004"/>
    <n v="1.0818499325504016"/>
    <n v="8.1849932550401618"/>
    <n v="0.98511769993931964"/>
    <n v="1.0970952370084608"/>
    <n v="9.7095237008460789"/>
  </r>
  <r>
    <x v="16"/>
    <n v="0.49359999999999998"/>
    <n v="1.0871899438174704"/>
    <n v="8.7189943817470361"/>
    <n v="0.36768935623525678"/>
    <n v="1.101129139422705"/>
    <n v="10.112913942270495"/>
  </r>
  <r>
    <x v="17"/>
    <n v="0.46879999999999999"/>
    <n v="1.0922866902740866"/>
    <n v="9.2286690274086638"/>
    <n v="0.50660722335904573"/>
    <n v="1.1067075391815318"/>
    <n v="10.670753918153174"/>
  </r>
  <r>
    <x v="18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s v=""/>
    <e v="#VALUE!"/>
    <e v="#VALUE!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  <r>
    <x v="19"/>
    <e v="#N/A"/>
    <e v="#N/A"/>
    <e v="#N/A"/>
    <n v="0"/>
    <n v="1.1067075391815318"/>
    <n v="10.670753918153174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9">
  <r>
    <x v="0"/>
    <n v="11"/>
    <n v="2017"/>
    <n v="965166.28"/>
    <n v="1.0043353590010407"/>
    <x v="0"/>
    <x v="0"/>
    <n v="76"/>
    <n v="0.28000000000000003"/>
    <n v="0.15310719994423572"/>
    <n v="1475.4800000002142"/>
  </r>
  <r>
    <x v="1"/>
    <n v="12"/>
    <n v="2017"/>
    <n v="970790.72"/>
    <n v="1.0101880541103017"/>
    <x v="1"/>
    <x v="1"/>
    <n v="108"/>
    <n v="0.44"/>
    <n v="0.1421177920523764"/>
    <n v="1377.7083679998759"/>
  </r>
  <r>
    <x v="2"/>
    <n v="1"/>
    <n v="2018"/>
    <n v="985553.9"/>
    <n v="1.0255503642039543"/>
    <x v="2"/>
    <x v="2"/>
    <n v="260"/>
    <n v="0.28999999999999998"/>
    <n v="1.2271788332638867"/>
    <n v="11947.886912000366"/>
  </r>
  <r>
    <x v="3"/>
    <n v="2"/>
    <n v="2018"/>
    <n v="988401.64"/>
    <n v="1.0285136732570239"/>
    <x v="3"/>
    <x v="3"/>
    <n v="62"/>
    <n v="0.32"/>
    <n v="-3.0952776894366263E-2"/>
    <n v="-306.03248000016902"/>
  </r>
  <r>
    <x v="4"/>
    <n v="3"/>
    <n v="2018"/>
    <n v="991561.56"/>
    <n v="1.0318018314255983"/>
    <x v="4"/>
    <x v="4"/>
    <n v="60"/>
    <n v="0.09"/>
    <n v="0.22949345153508993"/>
    <n v="2270.3585240002722"/>
  </r>
  <r>
    <x v="5"/>
    <n v="4"/>
    <n v="2018"/>
    <n v="997197.68"/>
    <n v="1.037666680541103"/>
    <x v="5"/>
    <x v="5"/>
    <n v="109"/>
    <n v="0.22"/>
    <n v="0.34764366479869135"/>
    <n v="3454.6845680001425"/>
  </r>
  <r>
    <x v="6"/>
    <n v="5"/>
    <n v="2018"/>
    <n v="1001810"/>
    <n v="1.0424661810613944"/>
    <x v="6"/>
    <x v="5"/>
    <n v="89"/>
    <n v="0.4"/>
    <n v="6.22790357476255E-2"/>
    <n v="623.52928000013344"/>
  </r>
  <r>
    <x v="7"/>
    <n v="6"/>
    <n v="2018"/>
    <n v="1007061.24"/>
    <n v="1.0479305306971904"/>
    <x v="7"/>
    <x v="5"/>
    <n v="101"/>
    <n v="1.26"/>
    <n v="-0.72666873117667174"/>
    <n v="-7371.566000000108"/>
  </r>
  <r>
    <x v="8"/>
    <n v="7"/>
    <n v="2018"/>
    <n v="1017226.1299999999"/>
    <n v="1.0585079396462018"/>
    <x v="8"/>
    <x v="6"/>
    <n v="186"/>
    <n v="0.3"/>
    <n v="0.70723993530061868"/>
    <n v="7143.706280000275"/>
  </r>
  <r>
    <x v="9"/>
    <n v="8"/>
    <n v="2018"/>
    <n v="1323044.8799999999"/>
    <n v="1.0631838209801201"/>
    <x v="9"/>
    <x v="7"/>
    <n v="77"/>
    <n v="-0.09"/>
    <n v="0.53222167887920779"/>
    <n v="7004.2535170002375"/>
  </r>
  <r>
    <x v="10"/>
    <n v="9"/>
    <n v="2018"/>
    <n v="1328843.81"/>
    <n v="1.0678437751874152"/>
    <x v="10"/>
    <x v="8"/>
    <n v="93"/>
    <n v="0.48"/>
    <n v="-4.1498968959863269E-2"/>
    <n v="-551.68542399979196"/>
  </r>
  <r>
    <x v="11"/>
    <n v="10"/>
    <n v="2018"/>
    <n v="1341920.8799999999"/>
    <n v="1.078352359937635"/>
    <x v="11"/>
    <x v="9"/>
    <n v="181"/>
    <n v="0.45"/>
    <n v="0.53170117886811585"/>
    <n v="7097.2728549998719"/>
  </r>
  <r>
    <x v="12"/>
    <n v="11"/>
    <n v="2018"/>
    <n v="1345657.06"/>
    <n v="1.0813547117008417"/>
    <x v="12"/>
    <x v="10"/>
    <n v="56"/>
    <n v="-0.21"/>
    <n v="0.48944813065210369"/>
    <n v="6554.2138480001595"/>
  </r>
  <r>
    <x v="13"/>
    <n v="12"/>
    <n v="2018"/>
    <n v="1351926.78"/>
    <n v="1.0863929873986968"/>
    <x v="13"/>
    <x v="10"/>
    <n v="94"/>
    <n v="0.1"/>
    <n v="0.36555701615419434"/>
    <n v="4924.0629400005564"/>
  </r>
  <r>
    <x v="14"/>
    <n v="1"/>
    <n v="2019"/>
    <n v="1365244.85"/>
    <n v="1.097095237008461"/>
    <x v="14"/>
    <x v="9"/>
    <n v="181"/>
    <n v="0.32"/>
    <n v="0.66299611237969902"/>
    <n v="8991.9043039996177"/>
  </r>
  <r>
    <x v="15"/>
    <n v="2"/>
    <n v="2019"/>
    <n v="1370264.71"/>
    <n v="1.1011291394227052"/>
    <x v="15"/>
    <x v="10"/>
    <n v="74"/>
    <n v="0.43"/>
    <n v="-6.2043855187432495E-2"/>
    <n v="-850.69285500003025"/>
  </r>
  <r>
    <x v="16"/>
    <n v="3"/>
    <n v="2019"/>
    <n v="1377206.57"/>
    <n v="1.106707539181532"/>
    <x v="16"/>
    <x v="11"/>
    <n v="108"/>
    <n v="0.75"/>
    <n v="-0.24158091974288975"/>
    <n v="-3335.1253250001464"/>
  </r>
  <r>
    <x v="17"/>
    <n v="4"/>
    <n v="2019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  <r>
    <x v="18"/>
    <n v="1"/>
    <n v="1900"/>
    <n v="1377206.57"/>
    <n v="1.106707539181532"/>
    <x v="17"/>
    <x v="12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ela dinâmica1" cacheId="1" applyNumberFormats="0" applyBorderFormats="0" applyFontFormats="0" applyPatternFormats="0" applyAlignmentFormats="0" applyWidthHeightFormats="1" dataCaption="Valores" updatedVersion="6" minRefreshableVersion="3" preserveFormatting="0" itemPrintTitles="1" createdVersion="5" indent="0" outline="1" outlineData="1" multipleFieldFilters="0" chartFormat="11">
  <location ref="S3:V23" firstHeaderRow="0" firstDataRow="1" firstDataCol="1"/>
  <pivotFields count="11">
    <pivotField axis="axisRow" numFmtId="17" showAll="0" sortType="ascending">
      <items count="408">
        <item x="18"/>
        <item m="1" x="113"/>
        <item m="1" x="145"/>
        <item m="1" x="178"/>
        <item m="1" x="211"/>
        <item m="1" x="244"/>
        <item m="1" x="277"/>
        <item m="1" x="310"/>
        <item m="1" x="343"/>
        <item m="1" x="375"/>
        <item m="1" x="19"/>
        <item m="1" x="51"/>
        <item m="1" x="82"/>
        <item m="1" x="114"/>
        <item m="1" x="146"/>
        <item m="1" x="179"/>
        <item m="1" x="212"/>
        <item m="1" x="245"/>
        <item m="1" x="278"/>
        <item m="1" x="311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m="1" x="147"/>
        <item m="1" x="180"/>
        <item m="1" x="213"/>
        <item m="1" x="246"/>
        <item m="1" x="279"/>
        <item m="1" x="312"/>
        <item m="1" x="344"/>
        <item m="1" x="376"/>
        <item m="1" x="20"/>
        <item m="1" x="52"/>
        <item m="1" x="83"/>
        <item m="1" x="115"/>
        <item m="1" x="148"/>
        <item m="1" x="181"/>
        <item m="1" x="214"/>
        <item m="1" x="247"/>
        <item m="1" x="280"/>
        <item m="1" x="313"/>
        <item m="1" x="345"/>
        <item m="1" x="377"/>
        <item m="1" x="21"/>
        <item m="1" x="53"/>
        <item m="1" x="84"/>
        <item m="1" x="116"/>
        <item m="1" x="149"/>
        <item m="1" x="182"/>
        <item m="1" x="215"/>
        <item m="1" x="248"/>
        <item m="1" x="281"/>
        <item m="1" x="314"/>
        <item m="1" x="346"/>
        <item m="1" x="378"/>
        <item m="1" x="22"/>
        <item m="1" x="54"/>
        <item m="1" x="85"/>
        <item m="1" x="117"/>
        <item m="1" x="150"/>
        <item m="1" x="183"/>
        <item m="1" x="216"/>
        <item m="1" x="249"/>
        <item m="1" x="282"/>
        <item m="1" x="315"/>
        <item m="1" x="347"/>
        <item m="1" x="379"/>
        <item m="1" x="23"/>
        <item m="1" x="55"/>
        <item m="1" x="86"/>
        <item m="1" x="118"/>
        <item m="1" x="151"/>
        <item m="1" x="184"/>
        <item m="1" x="217"/>
        <item m="1" x="250"/>
        <item m="1" x="283"/>
        <item m="1" x="316"/>
        <item m="1" x="348"/>
        <item m="1" x="380"/>
        <item m="1" x="24"/>
        <item m="1" x="56"/>
        <item m="1" x="87"/>
        <item m="1" x="119"/>
        <item m="1" x="152"/>
        <item m="1" x="185"/>
        <item m="1" x="218"/>
        <item m="1" x="251"/>
        <item m="1" x="284"/>
        <item m="1" x="317"/>
        <item m="1" x="349"/>
        <item m="1" x="381"/>
        <item m="1" x="25"/>
        <item m="1" x="57"/>
        <item m="1" x="88"/>
        <item m="1" x="120"/>
        <item m="1" x="153"/>
        <item m="1" x="186"/>
        <item m="1" x="219"/>
        <item m="1" x="252"/>
        <item m="1" x="285"/>
        <item m="1" x="318"/>
        <item m="1" x="350"/>
        <item m="1" x="382"/>
        <item m="1" x="26"/>
        <item m="1" x="58"/>
        <item m="1" x="89"/>
        <item m="1" x="121"/>
        <item m="1" x="154"/>
        <item m="1" x="187"/>
        <item m="1" x="220"/>
        <item m="1" x="253"/>
        <item m="1" x="286"/>
        <item m="1" x="319"/>
        <item m="1" x="351"/>
        <item m="1" x="383"/>
        <item m="1" x="27"/>
        <item m="1" x="59"/>
        <item m="1" x="90"/>
        <item m="1" x="122"/>
        <item m="1" x="155"/>
        <item m="1" x="188"/>
        <item m="1" x="221"/>
        <item m="1" x="254"/>
        <item m="1" x="287"/>
        <item m="1" x="320"/>
        <item m="1" x="352"/>
        <item m="1" x="384"/>
        <item m="1" x="28"/>
        <item m="1" x="60"/>
        <item m="1" x="91"/>
        <item m="1" x="123"/>
        <item m="1" x="156"/>
        <item m="1" x="189"/>
        <item m="1" x="222"/>
        <item m="1" x="255"/>
        <item m="1" x="288"/>
        <item m="1" x="321"/>
        <item m="1" x="353"/>
        <item m="1" x="385"/>
        <item m="1" x="29"/>
        <item m="1" x="61"/>
        <item m="1" x="92"/>
        <item m="1" x="124"/>
        <item m="1" x="157"/>
        <item m="1" x="190"/>
        <item m="1" x="223"/>
        <item m="1" x="256"/>
        <item m="1" x="289"/>
        <item m="1" x="322"/>
        <item m="1" x="354"/>
        <item m="1" x="386"/>
        <item m="1" x="30"/>
        <item m="1" x="62"/>
        <item m="1" x="93"/>
        <item m="1" x="125"/>
        <item m="1" x="158"/>
        <item m="1" x="191"/>
        <item m="1" x="224"/>
        <item m="1" x="257"/>
        <item m="1" x="290"/>
        <item m="1" x="323"/>
        <item m="1" x="355"/>
        <item m="1" x="387"/>
        <item m="1" x="31"/>
        <item m="1" x="63"/>
        <item m="1" x="94"/>
        <item m="1" x="126"/>
        <item m="1" x="159"/>
        <item m="1" x="192"/>
        <item m="1" x="225"/>
        <item m="1" x="258"/>
        <item m="1" x="291"/>
        <item m="1" x="324"/>
        <item m="1" x="356"/>
        <item m="1" x="388"/>
        <item m="1" x="32"/>
        <item m="1" x="64"/>
        <item m="1" x="95"/>
        <item m="1" x="127"/>
        <item m="1" x="160"/>
        <item m="1" x="193"/>
        <item m="1" x="226"/>
        <item m="1" x="259"/>
        <item m="1" x="292"/>
        <item m="1" x="325"/>
        <item m="1" x="357"/>
        <item m="1" x="389"/>
        <item m="1" x="33"/>
        <item m="1" x="65"/>
        <item m="1" x="96"/>
        <item m="1" x="128"/>
        <item m="1" x="161"/>
        <item m="1" x="194"/>
        <item m="1" x="227"/>
        <item m="1" x="260"/>
        <item m="1" x="293"/>
        <item m="1" x="326"/>
        <item m="1" x="358"/>
        <item m="1" x="390"/>
        <item m="1" x="34"/>
        <item m="1" x="66"/>
        <item m="1" x="97"/>
        <item m="1" x="129"/>
        <item m="1" x="162"/>
        <item m="1" x="195"/>
        <item m="1" x="228"/>
        <item m="1" x="261"/>
        <item m="1" x="294"/>
        <item m="1" x="327"/>
        <item m="1" x="359"/>
        <item m="1" x="391"/>
        <item m="1" x="35"/>
        <item m="1" x="67"/>
        <item m="1" x="98"/>
        <item m="1" x="130"/>
        <item m="1" x="163"/>
        <item m="1" x="196"/>
        <item m="1" x="229"/>
        <item m="1" x="262"/>
        <item m="1" x="295"/>
        <item m="1" x="328"/>
        <item m="1" x="360"/>
        <item m="1" x="392"/>
        <item m="1" x="36"/>
        <item m="1" x="68"/>
        <item m="1" x="99"/>
        <item m="1" x="131"/>
        <item m="1" x="164"/>
        <item m="1" x="197"/>
        <item m="1" x="230"/>
        <item m="1" x="263"/>
        <item m="1" x="296"/>
        <item m="1" x="329"/>
        <item m="1" x="361"/>
        <item m="1" x="393"/>
        <item m="1" x="37"/>
        <item m="1" x="69"/>
        <item m="1" x="100"/>
        <item m="1" x="132"/>
        <item m="1" x="165"/>
        <item m="1" x="198"/>
        <item m="1" x="231"/>
        <item m="1" x="264"/>
        <item m="1" x="297"/>
        <item m="1" x="330"/>
        <item m="1" x="362"/>
        <item m="1" x="394"/>
        <item m="1" x="38"/>
        <item m="1" x="70"/>
        <item m="1" x="101"/>
        <item m="1" x="133"/>
        <item m="1" x="166"/>
        <item m="1" x="199"/>
        <item m="1" x="232"/>
        <item m="1" x="265"/>
        <item m="1" x="298"/>
        <item m="1" x="331"/>
        <item m="1" x="363"/>
        <item m="1" x="395"/>
        <item m="1" x="39"/>
        <item m="1" x="71"/>
        <item m="1" x="102"/>
        <item m="1" x="134"/>
        <item m="1" x="167"/>
        <item m="1" x="200"/>
        <item m="1" x="233"/>
        <item m="1" x="266"/>
        <item m="1" x="299"/>
        <item m="1" x="332"/>
        <item m="1" x="364"/>
        <item m="1" x="396"/>
        <item m="1" x="40"/>
        <item m="1" x="72"/>
        <item m="1" x="103"/>
        <item m="1" x="135"/>
        <item m="1" x="168"/>
        <item m="1" x="201"/>
        <item m="1" x="234"/>
        <item m="1" x="267"/>
        <item m="1" x="300"/>
        <item m="1" x="333"/>
        <item m="1" x="365"/>
        <item m="1" x="397"/>
        <item m="1" x="41"/>
        <item m="1" x="73"/>
        <item m="1" x="104"/>
        <item m="1" x="136"/>
        <item m="1" x="169"/>
        <item m="1" x="202"/>
        <item m="1" x="235"/>
        <item m="1" x="268"/>
        <item m="1" x="301"/>
        <item m="1" x="334"/>
        <item m="1" x="366"/>
        <item m="1" x="398"/>
        <item m="1" x="42"/>
        <item m="1" x="74"/>
        <item m="1" x="105"/>
        <item m="1" x="137"/>
        <item m="1" x="170"/>
        <item m="1" x="203"/>
        <item m="1" x="236"/>
        <item m="1" x="269"/>
        <item m="1" x="302"/>
        <item m="1" x="335"/>
        <item m="1" x="367"/>
        <item m="1" x="399"/>
        <item m="1" x="43"/>
        <item m="1" x="75"/>
        <item m="1" x="106"/>
        <item m="1" x="138"/>
        <item m="1" x="171"/>
        <item m="1" x="204"/>
        <item m="1" x="237"/>
        <item m="1" x="270"/>
        <item m="1" x="303"/>
        <item m="1" x="336"/>
        <item m="1" x="368"/>
        <item m="1" x="400"/>
        <item m="1" x="44"/>
        <item m="1" x="76"/>
        <item m="1" x="107"/>
        <item m="1" x="139"/>
        <item m="1" x="172"/>
        <item m="1" x="205"/>
        <item m="1" x="238"/>
        <item m="1" x="271"/>
        <item m="1" x="304"/>
        <item m="1" x="337"/>
        <item m="1" x="369"/>
        <item m="1" x="401"/>
        <item m="1" x="45"/>
        <item m="1" x="77"/>
        <item m="1" x="108"/>
        <item m="1" x="140"/>
        <item m="1" x="173"/>
        <item m="1" x="206"/>
        <item m="1" x="239"/>
        <item m="1" x="272"/>
        <item m="1" x="305"/>
        <item m="1" x="338"/>
        <item m="1" x="370"/>
        <item m="1" x="402"/>
        <item m="1" x="46"/>
        <item m="1" x="78"/>
        <item m="1" x="109"/>
        <item m="1" x="141"/>
        <item m="1" x="174"/>
        <item m="1" x="207"/>
        <item m="1" x="240"/>
        <item m="1" x="273"/>
        <item m="1" x="306"/>
        <item m="1" x="339"/>
        <item m="1" x="371"/>
        <item m="1" x="403"/>
        <item m="1" x="47"/>
        <item m="1" x="79"/>
        <item m="1" x="110"/>
        <item m="1" x="142"/>
        <item m="1" x="175"/>
        <item m="1" x="208"/>
        <item m="1" x="241"/>
        <item m="1" x="274"/>
        <item m="1" x="307"/>
        <item m="1" x="340"/>
        <item m="1" x="372"/>
        <item m="1" x="404"/>
        <item m="1" x="48"/>
        <item m="1" x="80"/>
        <item m="1" x="111"/>
        <item m="1" x="143"/>
        <item m="1" x="176"/>
        <item m="1" x="209"/>
        <item m="1" x="242"/>
        <item m="1" x="275"/>
        <item m="1" x="308"/>
        <item m="1" x="341"/>
        <item m="1" x="373"/>
        <item m="1" x="405"/>
        <item m="1" x="49"/>
        <item m="1" x="81"/>
        <item m="1" x="112"/>
        <item m="1" x="144"/>
        <item m="1" x="177"/>
        <item m="1" x="210"/>
        <item m="1" x="243"/>
        <item m="1" x="276"/>
        <item m="1" x="309"/>
        <item m="1" x="342"/>
        <item m="1" x="374"/>
        <item m="1" x="406"/>
        <item m="1" x="50"/>
        <item t="default"/>
      </items>
    </pivotField>
    <pivotField showAll="0"/>
    <pivotField showAll="0"/>
    <pivotField dataField="1" numFmtId="43" showAll="0"/>
    <pivotField numFmtId="43" showAll="0"/>
    <pivotField dataField="1" numFmtId="43" showAll="0"/>
    <pivotField dataField="1" numFmtId="4" showAll="0"/>
    <pivotField numFmtId="4" showAll="0"/>
    <pivotField numFmtId="4" showAll="0"/>
    <pivotField numFmtId="4" showAll="0"/>
    <pivotField numFmtId="4" showAll="0"/>
  </pivotFields>
  <rowFields count="1">
    <field x="0"/>
  </rowFields>
  <rowItems count="20">
    <i>
      <x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PL" fld="3" baseField="0" baseItem="0" numFmtId="3"/>
    <dataField name="% Rentabilidade " fld="5" baseField="0" baseItem="9"/>
    <dataField name=" % CDI" fld="6" baseField="0" baseItem="15" numFmtId="3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0000000}" name="Tabela dinâmica5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5" indent="0" outline="1" outlineData="1" multipleFieldFilters="0" chartFormat="21">
  <location ref="A383:C384" firstHeaderRow="0" firstDataRow="1" firstDataCol="1"/>
  <pivotFields count="7">
    <pivotField axis="axisRow" numFmtId="17" showAll="0" sortType="ascending">
      <items count="396">
        <item m="1" x="394"/>
        <item x="19"/>
        <item m="1" x="110"/>
        <item m="1" x="141"/>
        <item m="1" x="173"/>
        <item m="1" x="205"/>
        <item m="1" x="237"/>
        <item m="1" x="269"/>
        <item m="1" x="301"/>
        <item m="1" x="332"/>
        <item m="1" x="363"/>
        <item m="1" x="20"/>
        <item m="1" x="50"/>
        <item m="1" x="80"/>
        <item m="1" x="111"/>
        <item m="1" x="142"/>
        <item m="1" x="174"/>
        <item m="1" x="206"/>
        <item m="1" x="238"/>
        <item m="1" x="270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m="1" x="143"/>
        <item m="1" x="175"/>
        <item m="1" x="207"/>
        <item m="1" x="239"/>
        <item m="1" x="271"/>
        <item m="1" x="302"/>
        <item m="1" x="333"/>
        <item m="1" x="364"/>
        <item m="1" x="21"/>
        <item m="1" x="51"/>
        <item m="1" x="81"/>
        <item m="1" x="112"/>
        <item m="1" x="144"/>
        <item m="1" x="176"/>
        <item m="1" x="208"/>
        <item m="1" x="240"/>
        <item m="1" x="272"/>
        <item m="1" x="303"/>
        <item m="1" x="334"/>
        <item m="1" x="365"/>
        <item m="1" x="22"/>
        <item m="1" x="52"/>
        <item m="1" x="82"/>
        <item m="1" x="113"/>
        <item m="1" x="145"/>
        <item m="1" x="177"/>
        <item m="1" x="209"/>
        <item m="1" x="241"/>
        <item m="1" x="273"/>
        <item m="1" x="304"/>
        <item m="1" x="335"/>
        <item m="1" x="366"/>
        <item m="1" x="23"/>
        <item m="1" x="53"/>
        <item m="1" x="83"/>
        <item m="1" x="114"/>
        <item m="1" x="146"/>
        <item m="1" x="178"/>
        <item m="1" x="210"/>
        <item m="1" x="242"/>
        <item m="1" x="274"/>
        <item m="1" x="305"/>
        <item m="1" x="336"/>
        <item m="1" x="367"/>
        <item m="1" x="24"/>
        <item m="1" x="54"/>
        <item m="1" x="84"/>
        <item m="1" x="115"/>
        <item m="1" x="147"/>
        <item m="1" x="179"/>
        <item m="1" x="211"/>
        <item m="1" x="243"/>
        <item m="1" x="275"/>
        <item m="1" x="306"/>
        <item m="1" x="337"/>
        <item m="1" x="368"/>
        <item m="1" x="25"/>
        <item m="1" x="55"/>
        <item m="1" x="85"/>
        <item m="1" x="116"/>
        <item m="1" x="148"/>
        <item m="1" x="180"/>
        <item m="1" x="212"/>
        <item m="1" x="244"/>
        <item m="1" x="276"/>
        <item m="1" x="307"/>
        <item m="1" x="338"/>
        <item m="1" x="369"/>
        <item m="1" x="26"/>
        <item m="1" x="56"/>
        <item m="1" x="86"/>
        <item m="1" x="117"/>
        <item m="1" x="149"/>
        <item m="1" x="181"/>
        <item m="1" x="213"/>
        <item m="1" x="245"/>
        <item m="1" x="277"/>
        <item m="1" x="308"/>
        <item m="1" x="339"/>
        <item m="1" x="370"/>
        <item m="1" x="27"/>
        <item m="1" x="57"/>
        <item m="1" x="87"/>
        <item m="1" x="118"/>
        <item m="1" x="150"/>
        <item m="1" x="182"/>
        <item m="1" x="214"/>
        <item m="1" x="246"/>
        <item m="1" x="278"/>
        <item m="1" x="309"/>
        <item m="1" x="340"/>
        <item m="1" x="371"/>
        <item m="1" x="28"/>
        <item m="1" x="58"/>
        <item m="1" x="88"/>
        <item m="1" x="119"/>
        <item m="1" x="151"/>
        <item m="1" x="183"/>
        <item m="1" x="215"/>
        <item m="1" x="247"/>
        <item m="1" x="279"/>
        <item m="1" x="310"/>
        <item m="1" x="341"/>
        <item m="1" x="372"/>
        <item m="1" x="29"/>
        <item m="1" x="59"/>
        <item m="1" x="89"/>
        <item m="1" x="120"/>
        <item m="1" x="152"/>
        <item m="1" x="184"/>
        <item m="1" x="216"/>
        <item m="1" x="248"/>
        <item m="1" x="280"/>
        <item m="1" x="311"/>
        <item m="1" x="342"/>
        <item m="1" x="373"/>
        <item m="1" x="30"/>
        <item m="1" x="60"/>
        <item m="1" x="90"/>
        <item m="1" x="121"/>
        <item m="1" x="153"/>
        <item m="1" x="185"/>
        <item m="1" x="217"/>
        <item m="1" x="249"/>
        <item m="1" x="281"/>
        <item m="1" x="312"/>
        <item m="1" x="343"/>
        <item m="1" x="374"/>
        <item m="1" x="31"/>
        <item m="1" x="61"/>
        <item m="1" x="91"/>
        <item m="1" x="122"/>
        <item m="1" x="154"/>
        <item m="1" x="186"/>
        <item m="1" x="218"/>
        <item m="1" x="250"/>
        <item m="1" x="282"/>
        <item m="1" x="313"/>
        <item m="1" x="344"/>
        <item m="1" x="375"/>
        <item m="1" x="32"/>
        <item m="1" x="62"/>
        <item m="1" x="92"/>
        <item m="1" x="123"/>
        <item m="1" x="155"/>
        <item m="1" x="187"/>
        <item m="1" x="219"/>
        <item m="1" x="251"/>
        <item m="1" x="283"/>
        <item m="1" x="314"/>
        <item m="1" x="345"/>
        <item m="1" x="376"/>
        <item m="1" x="33"/>
        <item m="1" x="63"/>
        <item m="1" x="93"/>
        <item m="1" x="124"/>
        <item m="1" x="156"/>
        <item m="1" x="188"/>
        <item m="1" x="220"/>
        <item m="1" x="252"/>
        <item m="1" x="284"/>
        <item m="1" x="315"/>
        <item m="1" x="346"/>
        <item m="1" x="377"/>
        <item m="1" x="34"/>
        <item m="1" x="64"/>
        <item m="1" x="94"/>
        <item m="1" x="125"/>
        <item m="1" x="157"/>
        <item m="1" x="189"/>
        <item m="1" x="221"/>
        <item m="1" x="253"/>
        <item m="1" x="285"/>
        <item m="1" x="316"/>
        <item m="1" x="347"/>
        <item m="1" x="378"/>
        <item m="1" x="35"/>
        <item m="1" x="65"/>
        <item m="1" x="95"/>
        <item m="1" x="126"/>
        <item m="1" x="158"/>
        <item m="1" x="190"/>
        <item m="1" x="222"/>
        <item m="1" x="254"/>
        <item m="1" x="286"/>
        <item m="1" x="317"/>
        <item m="1" x="348"/>
        <item m="1" x="379"/>
        <item m="1" x="36"/>
        <item m="1" x="66"/>
        <item m="1" x="96"/>
        <item m="1" x="127"/>
        <item m="1" x="159"/>
        <item m="1" x="191"/>
        <item m="1" x="223"/>
        <item m="1" x="255"/>
        <item m="1" x="287"/>
        <item m="1" x="318"/>
        <item m="1" x="349"/>
        <item m="1" x="380"/>
        <item m="1" x="37"/>
        <item m="1" x="67"/>
        <item m="1" x="97"/>
        <item m="1" x="128"/>
        <item m="1" x="160"/>
        <item m="1" x="192"/>
        <item m="1" x="224"/>
        <item m="1" x="256"/>
        <item m="1" x="288"/>
        <item m="1" x="319"/>
        <item m="1" x="350"/>
        <item m="1" x="381"/>
        <item m="1" x="38"/>
        <item m="1" x="68"/>
        <item m="1" x="98"/>
        <item m="1" x="129"/>
        <item m="1" x="161"/>
        <item m="1" x="193"/>
        <item m="1" x="225"/>
        <item m="1" x="257"/>
        <item m="1" x="289"/>
        <item m="1" x="320"/>
        <item m="1" x="351"/>
        <item m="1" x="382"/>
        <item m="1" x="39"/>
        <item m="1" x="69"/>
        <item m="1" x="99"/>
        <item m="1" x="130"/>
        <item m="1" x="162"/>
        <item m="1" x="194"/>
        <item m="1" x="226"/>
        <item m="1" x="258"/>
        <item m="1" x="290"/>
        <item m="1" x="321"/>
        <item m="1" x="352"/>
        <item m="1" x="383"/>
        <item m="1" x="40"/>
        <item m="1" x="70"/>
        <item m="1" x="100"/>
        <item m="1" x="131"/>
        <item m="1" x="163"/>
        <item m="1" x="195"/>
        <item m="1" x="227"/>
        <item m="1" x="259"/>
        <item m="1" x="291"/>
        <item m="1" x="322"/>
        <item m="1" x="353"/>
        <item m="1" x="384"/>
        <item m="1" x="41"/>
        <item m="1" x="71"/>
        <item m="1" x="101"/>
        <item m="1" x="132"/>
        <item m="1" x="164"/>
        <item m="1" x="196"/>
        <item m="1" x="228"/>
        <item m="1" x="260"/>
        <item m="1" x="292"/>
        <item m="1" x="323"/>
        <item m="1" x="354"/>
        <item m="1" x="385"/>
        <item m="1" x="42"/>
        <item m="1" x="72"/>
        <item m="1" x="102"/>
        <item m="1" x="133"/>
        <item m="1" x="165"/>
        <item m="1" x="197"/>
        <item m="1" x="229"/>
        <item m="1" x="261"/>
        <item m="1" x="293"/>
        <item m="1" x="324"/>
        <item m="1" x="355"/>
        <item m="1" x="386"/>
        <item m="1" x="43"/>
        <item m="1" x="73"/>
        <item m="1" x="103"/>
        <item m="1" x="134"/>
        <item m="1" x="166"/>
        <item m="1" x="198"/>
        <item m="1" x="230"/>
        <item m="1" x="262"/>
        <item m="1" x="294"/>
        <item m="1" x="325"/>
        <item m="1" x="356"/>
        <item m="1" x="387"/>
        <item m="1" x="44"/>
        <item m="1" x="74"/>
        <item m="1" x="104"/>
        <item m="1" x="135"/>
        <item m="1" x="167"/>
        <item m="1" x="199"/>
        <item m="1" x="231"/>
        <item m="1" x="263"/>
        <item m="1" x="295"/>
        <item m="1" x="326"/>
        <item m="1" x="357"/>
        <item m="1" x="388"/>
        <item m="1" x="45"/>
        <item m="1" x="75"/>
        <item m="1" x="105"/>
        <item m="1" x="136"/>
        <item m="1" x="168"/>
        <item m="1" x="200"/>
        <item m="1" x="232"/>
        <item m="1" x="264"/>
        <item m="1" x="296"/>
        <item m="1" x="327"/>
        <item m="1" x="358"/>
        <item m="1" x="389"/>
        <item m="1" x="46"/>
        <item m="1" x="76"/>
        <item m="1" x="106"/>
        <item m="1" x="137"/>
        <item m="1" x="169"/>
        <item m="1" x="201"/>
        <item m="1" x="233"/>
        <item m="1" x="265"/>
        <item m="1" x="297"/>
        <item m="1" x="328"/>
        <item m="1" x="359"/>
        <item m="1" x="390"/>
        <item m="1" x="47"/>
        <item m="1" x="77"/>
        <item m="1" x="107"/>
        <item m="1" x="138"/>
        <item m="1" x="170"/>
        <item m="1" x="202"/>
        <item m="1" x="234"/>
        <item m="1" x="266"/>
        <item m="1" x="298"/>
        <item m="1" x="329"/>
        <item m="1" x="360"/>
        <item m="1" x="391"/>
        <item m="1" x="48"/>
        <item m="1" x="78"/>
        <item m="1" x="108"/>
        <item m="1" x="139"/>
        <item m="1" x="171"/>
        <item m="1" x="203"/>
        <item m="1" x="235"/>
        <item m="1" x="267"/>
        <item m="1" x="299"/>
        <item m="1" x="330"/>
        <item m="1" x="361"/>
        <item m="1" x="392"/>
        <item m="1" x="49"/>
        <item m="1" x="79"/>
        <item m="1" x="109"/>
        <item m="1" x="140"/>
        <item m="1" x="172"/>
        <item m="1" x="204"/>
        <item m="1" x="236"/>
        <item m="1" x="268"/>
        <item m="1" x="300"/>
        <item m="1" x="331"/>
        <item m="1" x="362"/>
        <item m="1" x="393"/>
        <item t="default"/>
      </items>
    </pivotField>
    <pivotField showAll="0"/>
    <pivotField showAll="0"/>
    <pivotField dataField="1" showAll="0"/>
    <pivotField showAll="0"/>
    <pivotField showAll="0"/>
    <pivotField dataField="1" showAll="0"/>
  </pivotFields>
  <rowFields count="1">
    <field x="0"/>
  </rowFields>
  <rowItems count="1">
    <i t="grand">
      <x/>
    </i>
  </rowItems>
  <colFields count="1">
    <field x="-2"/>
  </colFields>
  <colItems count="2">
    <i>
      <x/>
    </i>
    <i i="1">
      <x v="1"/>
    </i>
  </colItems>
  <dataFields count="2">
    <dataField name=" CDI" fld="3" baseField="0" baseItem="0"/>
    <dataField name=" Carteira" fld="6" baseField="0" baseItem="0"/>
  </dataFields>
  <pivotTableStyleInfo name="PivotStyleLight16" showRowHeaders="1" showColHeaders="1" showRowStripes="0" showColStripes="0" showLastColumn="1"/>
  <filters count="1">
    <filter fld="0" type="yearToDate" evalOrder="-1" id="2">
      <autoFilter ref="A1">
        <filterColumn colId="0">
          <dynamicFilter type="yearToDate" val="43831" maxVal="44107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09AAD49-A855-4402-96B3-52FC6AB63D85}" name="Tabela1" displayName="Tabela1" ref="B4:D98" totalsRowShown="0" headerRowDxfId="10" headerRowBorderDxfId="9" tableBorderDxfId="8">
  <autoFilter ref="B4:D98" xr:uid="{D09AAD49-A855-4402-96B3-52FC6AB63D85}"/>
  <tableColumns count="3">
    <tableColumn id="1" xr3:uid="{A0182F3C-E695-426C-976B-D986D56CAC3F}" name="Mês" dataDxfId="7"/>
    <tableColumn id="2" xr3:uid="{05F91A63-9998-40B1-9D3C-C6B43F798E5F}" name="CDI" dataDxfId="6"/>
    <tableColumn id="3" xr3:uid="{26DFCDBD-3EB1-467F-B9CD-D72A07088985}" name="Inflação" dataDxfId="5"/>
  </tableColumns>
  <tableStyleInfo name="TableStyleDark7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rasilindicadores.com.br/cdi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WVR400"/>
  <sheetViews>
    <sheetView showGridLines="0" showRowColHeaders="0" tabSelected="1" topLeftCell="C1" zoomScale="200" zoomScaleNormal="200" workbookViewId="0">
      <pane ySplit="1" topLeftCell="A2" activePane="bottomLeft" state="frozen"/>
      <selection activeCell="B29" sqref="B29:E31"/>
      <selection pane="bottomLeft" activeCell="J4" sqref="J4"/>
    </sheetView>
  </sheetViews>
  <sheetFormatPr defaultColWidth="0" defaultRowHeight="14.4" x14ac:dyDescent="0.3"/>
  <cols>
    <col min="1" max="2" width="8.44140625" style="7" hidden="1" customWidth="1"/>
    <col min="3" max="3" width="17.6640625" style="7" bestFit="1" customWidth="1"/>
    <col min="4" max="4" width="16.5546875" style="6" bestFit="1" customWidth="1"/>
    <col min="5" max="5" width="20" style="3" customWidth="1"/>
    <col min="6" max="6" width="21.6640625" style="5" customWidth="1"/>
    <col min="7" max="9" width="21.6640625" style="4" customWidth="1"/>
    <col min="10" max="10" width="21.6640625" style="3" customWidth="1"/>
    <col min="11" max="11" width="13.44140625" style="2" hidden="1" customWidth="1"/>
    <col min="12" max="13" width="9.109375" style="1" hidden="1" customWidth="1"/>
    <col min="14" max="14" width="10.5546875" style="1" hidden="1" customWidth="1"/>
    <col min="15" max="15" width="14.88671875" style="1" hidden="1" customWidth="1"/>
    <col min="16" max="16" width="12.6640625" style="1" hidden="1" customWidth="1"/>
    <col min="17" max="17" width="12.109375" style="1" hidden="1"/>
    <col min="18" max="18" width="15" style="1" hidden="1"/>
    <col min="19" max="19" width="17.88671875" style="1" hidden="1"/>
    <col min="20" max="21" width="14.6640625" style="1" hidden="1"/>
    <col min="22" max="22" width="12.88671875" style="1" hidden="1"/>
    <col min="23" max="255" width="9.109375" style="1" hidden="1"/>
    <col min="256" max="259" width="12.33203125" style="1" hidden="1"/>
    <col min="260" max="260" width="15.88671875" style="1" hidden="1"/>
    <col min="261" max="261" width="11.44140625" style="1" hidden="1"/>
    <col min="262" max="262" width="15.88671875" style="1" hidden="1"/>
    <col min="263" max="263" width="9.109375" style="1" hidden="1"/>
    <col min="264" max="264" width="9.5546875" style="1" hidden="1"/>
    <col min="265" max="265" width="20.44140625" style="1" hidden="1"/>
    <col min="266" max="266" width="16.44140625" style="1" hidden="1"/>
    <col min="267" max="511" width="9.109375" style="1" hidden="1"/>
    <col min="512" max="515" width="12.33203125" style="1" hidden="1"/>
    <col min="516" max="516" width="15.88671875" style="1" hidden="1"/>
    <col min="517" max="517" width="11.44140625" style="1" hidden="1"/>
    <col min="518" max="518" width="15.88671875" style="1" hidden="1"/>
    <col min="519" max="519" width="9.109375" style="1" hidden="1"/>
    <col min="520" max="520" width="9.5546875" style="1" hidden="1"/>
    <col min="521" max="521" width="20.44140625" style="1" hidden="1"/>
    <col min="522" max="522" width="16.44140625" style="1" hidden="1"/>
    <col min="523" max="767" width="9.109375" style="1" hidden="1"/>
    <col min="768" max="771" width="12.33203125" style="1" hidden="1"/>
    <col min="772" max="772" width="15.88671875" style="1" hidden="1"/>
    <col min="773" max="773" width="11.44140625" style="1" hidden="1"/>
    <col min="774" max="774" width="15.88671875" style="1" hidden="1"/>
    <col min="775" max="775" width="9.109375" style="1" hidden="1"/>
    <col min="776" max="776" width="9.5546875" style="1" hidden="1"/>
    <col min="777" max="777" width="20.44140625" style="1" hidden="1"/>
    <col min="778" max="778" width="16.44140625" style="1" hidden="1"/>
    <col min="779" max="1023" width="9.109375" style="1" hidden="1"/>
    <col min="1024" max="1027" width="12.33203125" style="1" hidden="1"/>
    <col min="1028" max="1028" width="15.88671875" style="1" hidden="1"/>
    <col min="1029" max="1029" width="11.44140625" style="1" hidden="1"/>
    <col min="1030" max="1030" width="15.88671875" style="1" hidden="1"/>
    <col min="1031" max="1031" width="9.109375" style="1" hidden="1"/>
    <col min="1032" max="1032" width="9.5546875" style="1" hidden="1"/>
    <col min="1033" max="1033" width="20.44140625" style="1" hidden="1"/>
    <col min="1034" max="1034" width="16.44140625" style="1" hidden="1"/>
    <col min="1035" max="1279" width="9.109375" style="1" hidden="1"/>
    <col min="1280" max="1283" width="12.33203125" style="1" hidden="1"/>
    <col min="1284" max="1284" width="15.88671875" style="1" hidden="1"/>
    <col min="1285" max="1285" width="11.44140625" style="1" hidden="1"/>
    <col min="1286" max="1286" width="15.88671875" style="1" hidden="1"/>
    <col min="1287" max="1287" width="9.109375" style="1" hidden="1"/>
    <col min="1288" max="1288" width="9.5546875" style="1" hidden="1"/>
    <col min="1289" max="1289" width="20.44140625" style="1" hidden="1"/>
    <col min="1290" max="1290" width="16.44140625" style="1" hidden="1"/>
    <col min="1291" max="1535" width="9.109375" style="1" hidden="1"/>
    <col min="1536" max="1539" width="12.33203125" style="1" hidden="1"/>
    <col min="1540" max="1540" width="15.88671875" style="1" hidden="1"/>
    <col min="1541" max="1541" width="11.44140625" style="1" hidden="1"/>
    <col min="1542" max="1542" width="15.88671875" style="1" hidden="1"/>
    <col min="1543" max="1543" width="9.109375" style="1" hidden="1"/>
    <col min="1544" max="1544" width="9.5546875" style="1" hidden="1"/>
    <col min="1545" max="1545" width="20.44140625" style="1" hidden="1"/>
    <col min="1546" max="1546" width="16.44140625" style="1" hidden="1"/>
    <col min="1547" max="1791" width="9.109375" style="1" hidden="1"/>
    <col min="1792" max="1795" width="12.33203125" style="1" hidden="1"/>
    <col min="1796" max="1796" width="15.88671875" style="1" hidden="1"/>
    <col min="1797" max="1797" width="11.44140625" style="1" hidden="1"/>
    <col min="1798" max="1798" width="15.88671875" style="1" hidden="1"/>
    <col min="1799" max="1799" width="9.109375" style="1" hidden="1"/>
    <col min="1800" max="1800" width="9.5546875" style="1" hidden="1"/>
    <col min="1801" max="1801" width="20.44140625" style="1" hidden="1"/>
    <col min="1802" max="1802" width="16.44140625" style="1" hidden="1"/>
    <col min="1803" max="2047" width="9.109375" style="1" hidden="1"/>
    <col min="2048" max="2051" width="12.33203125" style="1" hidden="1"/>
    <col min="2052" max="2052" width="15.88671875" style="1" hidden="1"/>
    <col min="2053" max="2053" width="11.44140625" style="1" hidden="1"/>
    <col min="2054" max="2054" width="15.88671875" style="1" hidden="1"/>
    <col min="2055" max="2055" width="9.109375" style="1" hidden="1"/>
    <col min="2056" max="2056" width="9.5546875" style="1" hidden="1"/>
    <col min="2057" max="2057" width="20.44140625" style="1" hidden="1"/>
    <col min="2058" max="2058" width="16.44140625" style="1" hidden="1"/>
    <col min="2059" max="2303" width="9.109375" style="1" hidden="1"/>
    <col min="2304" max="2307" width="12.33203125" style="1" hidden="1"/>
    <col min="2308" max="2308" width="15.88671875" style="1" hidden="1"/>
    <col min="2309" max="2309" width="11.44140625" style="1" hidden="1"/>
    <col min="2310" max="2310" width="15.88671875" style="1" hidden="1"/>
    <col min="2311" max="2311" width="9.109375" style="1" hidden="1"/>
    <col min="2312" max="2312" width="9.5546875" style="1" hidden="1"/>
    <col min="2313" max="2313" width="20.44140625" style="1" hidden="1"/>
    <col min="2314" max="2314" width="16.44140625" style="1" hidden="1"/>
    <col min="2315" max="2559" width="9.109375" style="1" hidden="1"/>
    <col min="2560" max="2563" width="12.33203125" style="1" hidden="1"/>
    <col min="2564" max="2564" width="15.88671875" style="1" hidden="1"/>
    <col min="2565" max="2565" width="11.44140625" style="1" hidden="1"/>
    <col min="2566" max="2566" width="15.88671875" style="1" hidden="1"/>
    <col min="2567" max="2567" width="9.109375" style="1" hidden="1"/>
    <col min="2568" max="2568" width="9.5546875" style="1" hidden="1"/>
    <col min="2569" max="2569" width="20.44140625" style="1" hidden="1"/>
    <col min="2570" max="2570" width="16.44140625" style="1" hidden="1"/>
    <col min="2571" max="2815" width="9.109375" style="1" hidden="1"/>
    <col min="2816" max="2819" width="12.33203125" style="1" hidden="1"/>
    <col min="2820" max="2820" width="15.88671875" style="1" hidden="1"/>
    <col min="2821" max="2821" width="11.44140625" style="1" hidden="1"/>
    <col min="2822" max="2822" width="15.88671875" style="1" hidden="1"/>
    <col min="2823" max="2823" width="9.109375" style="1" hidden="1"/>
    <col min="2824" max="2824" width="9.5546875" style="1" hidden="1"/>
    <col min="2825" max="2825" width="20.44140625" style="1" hidden="1"/>
    <col min="2826" max="2826" width="16.44140625" style="1" hidden="1"/>
    <col min="2827" max="3071" width="9.109375" style="1" hidden="1"/>
    <col min="3072" max="3075" width="12.33203125" style="1" hidden="1"/>
    <col min="3076" max="3076" width="15.88671875" style="1" hidden="1"/>
    <col min="3077" max="3077" width="11.44140625" style="1" hidden="1"/>
    <col min="3078" max="3078" width="15.88671875" style="1" hidden="1"/>
    <col min="3079" max="3079" width="9.109375" style="1" hidden="1"/>
    <col min="3080" max="3080" width="9.5546875" style="1" hidden="1"/>
    <col min="3081" max="3081" width="20.44140625" style="1" hidden="1"/>
    <col min="3082" max="3082" width="16.44140625" style="1" hidden="1"/>
    <col min="3083" max="3327" width="9.109375" style="1" hidden="1"/>
    <col min="3328" max="3331" width="12.33203125" style="1" hidden="1"/>
    <col min="3332" max="3332" width="15.88671875" style="1" hidden="1"/>
    <col min="3333" max="3333" width="11.44140625" style="1" hidden="1"/>
    <col min="3334" max="3334" width="15.88671875" style="1" hidden="1"/>
    <col min="3335" max="3335" width="9.109375" style="1" hidden="1"/>
    <col min="3336" max="3336" width="9.5546875" style="1" hidden="1"/>
    <col min="3337" max="3337" width="20.44140625" style="1" hidden="1"/>
    <col min="3338" max="3338" width="16.44140625" style="1" hidden="1"/>
    <col min="3339" max="3583" width="9.109375" style="1" hidden="1"/>
    <col min="3584" max="3587" width="12.33203125" style="1" hidden="1"/>
    <col min="3588" max="3588" width="15.88671875" style="1" hidden="1"/>
    <col min="3589" max="3589" width="11.44140625" style="1" hidden="1"/>
    <col min="3590" max="3590" width="15.88671875" style="1" hidden="1"/>
    <col min="3591" max="3591" width="9.109375" style="1" hidden="1"/>
    <col min="3592" max="3592" width="9.5546875" style="1" hidden="1"/>
    <col min="3593" max="3593" width="20.44140625" style="1" hidden="1"/>
    <col min="3594" max="3594" width="16.44140625" style="1" hidden="1"/>
    <col min="3595" max="3839" width="9.109375" style="1" hidden="1"/>
    <col min="3840" max="3843" width="12.33203125" style="1" hidden="1"/>
    <col min="3844" max="3844" width="15.88671875" style="1" hidden="1"/>
    <col min="3845" max="3845" width="11.44140625" style="1" hidden="1"/>
    <col min="3846" max="3846" width="15.88671875" style="1" hidden="1"/>
    <col min="3847" max="3847" width="9.109375" style="1" hidden="1"/>
    <col min="3848" max="3848" width="9.5546875" style="1" hidden="1"/>
    <col min="3849" max="3849" width="20.44140625" style="1" hidden="1"/>
    <col min="3850" max="3850" width="16.44140625" style="1" hidden="1"/>
    <col min="3851" max="4095" width="9.109375" style="1" hidden="1"/>
    <col min="4096" max="4099" width="12.33203125" style="1" hidden="1"/>
    <col min="4100" max="4100" width="15.88671875" style="1" hidden="1"/>
    <col min="4101" max="4101" width="11.44140625" style="1" hidden="1"/>
    <col min="4102" max="4102" width="15.88671875" style="1" hidden="1"/>
    <col min="4103" max="4103" width="9.109375" style="1" hidden="1"/>
    <col min="4104" max="4104" width="9.5546875" style="1" hidden="1"/>
    <col min="4105" max="4105" width="20.44140625" style="1" hidden="1"/>
    <col min="4106" max="4106" width="16.44140625" style="1" hidden="1"/>
    <col min="4107" max="4351" width="9.109375" style="1" hidden="1"/>
    <col min="4352" max="4355" width="12.33203125" style="1" hidden="1"/>
    <col min="4356" max="4356" width="15.88671875" style="1" hidden="1"/>
    <col min="4357" max="4357" width="11.44140625" style="1" hidden="1"/>
    <col min="4358" max="4358" width="15.88671875" style="1" hidden="1"/>
    <col min="4359" max="4359" width="9.109375" style="1" hidden="1"/>
    <col min="4360" max="4360" width="9.5546875" style="1" hidden="1"/>
    <col min="4361" max="4361" width="20.44140625" style="1" hidden="1"/>
    <col min="4362" max="4362" width="16.44140625" style="1" hidden="1"/>
    <col min="4363" max="4607" width="9.109375" style="1" hidden="1"/>
    <col min="4608" max="4611" width="12.33203125" style="1" hidden="1"/>
    <col min="4612" max="4612" width="15.88671875" style="1" hidden="1"/>
    <col min="4613" max="4613" width="11.44140625" style="1" hidden="1"/>
    <col min="4614" max="4614" width="15.88671875" style="1" hidden="1"/>
    <col min="4615" max="4615" width="9.109375" style="1" hidden="1"/>
    <col min="4616" max="4616" width="9.5546875" style="1" hidden="1"/>
    <col min="4617" max="4617" width="20.44140625" style="1" hidden="1"/>
    <col min="4618" max="4618" width="16.44140625" style="1" hidden="1"/>
    <col min="4619" max="4863" width="9.109375" style="1" hidden="1"/>
    <col min="4864" max="4867" width="12.33203125" style="1" hidden="1"/>
    <col min="4868" max="4868" width="15.88671875" style="1" hidden="1"/>
    <col min="4869" max="4869" width="11.44140625" style="1" hidden="1"/>
    <col min="4870" max="4870" width="15.88671875" style="1" hidden="1"/>
    <col min="4871" max="4871" width="9.109375" style="1" hidden="1"/>
    <col min="4872" max="4872" width="9.5546875" style="1" hidden="1"/>
    <col min="4873" max="4873" width="20.44140625" style="1" hidden="1"/>
    <col min="4874" max="4874" width="16.44140625" style="1" hidden="1"/>
    <col min="4875" max="5119" width="9.109375" style="1" hidden="1"/>
    <col min="5120" max="5123" width="12.33203125" style="1" hidden="1"/>
    <col min="5124" max="5124" width="15.88671875" style="1" hidden="1"/>
    <col min="5125" max="5125" width="11.44140625" style="1" hidden="1"/>
    <col min="5126" max="5126" width="15.88671875" style="1" hidden="1"/>
    <col min="5127" max="5127" width="9.109375" style="1" hidden="1"/>
    <col min="5128" max="5128" width="9.5546875" style="1" hidden="1"/>
    <col min="5129" max="5129" width="20.44140625" style="1" hidden="1"/>
    <col min="5130" max="5130" width="16.44140625" style="1" hidden="1"/>
    <col min="5131" max="5375" width="9.109375" style="1" hidden="1"/>
    <col min="5376" max="5379" width="12.33203125" style="1" hidden="1"/>
    <col min="5380" max="5380" width="15.88671875" style="1" hidden="1"/>
    <col min="5381" max="5381" width="11.44140625" style="1" hidden="1"/>
    <col min="5382" max="5382" width="15.88671875" style="1" hidden="1"/>
    <col min="5383" max="5383" width="9.109375" style="1" hidden="1"/>
    <col min="5384" max="5384" width="9.5546875" style="1" hidden="1"/>
    <col min="5385" max="5385" width="20.44140625" style="1" hidden="1"/>
    <col min="5386" max="5386" width="16.44140625" style="1" hidden="1"/>
    <col min="5387" max="5631" width="9.109375" style="1" hidden="1"/>
    <col min="5632" max="5635" width="12.33203125" style="1" hidden="1"/>
    <col min="5636" max="5636" width="15.88671875" style="1" hidden="1"/>
    <col min="5637" max="5637" width="11.44140625" style="1" hidden="1"/>
    <col min="5638" max="5638" width="15.88671875" style="1" hidden="1"/>
    <col min="5639" max="5639" width="9.109375" style="1" hidden="1"/>
    <col min="5640" max="5640" width="9.5546875" style="1" hidden="1"/>
    <col min="5641" max="5641" width="20.44140625" style="1" hidden="1"/>
    <col min="5642" max="5642" width="16.44140625" style="1" hidden="1"/>
    <col min="5643" max="5887" width="9.109375" style="1" hidden="1"/>
    <col min="5888" max="5891" width="12.33203125" style="1" hidden="1"/>
    <col min="5892" max="5892" width="15.88671875" style="1" hidden="1"/>
    <col min="5893" max="5893" width="11.44140625" style="1" hidden="1"/>
    <col min="5894" max="5894" width="15.88671875" style="1" hidden="1"/>
    <col min="5895" max="5895" width="9.109375" style="1" hidden="1"/>
    <col min="5896" max="5896" width="9.5546875" style="1" hidden="1"/>
    <col min="5897" max="5897" width="20.44140625" style="1" hidden="1"/>
    <col min="5898" max="5898" width="16.44140625" style="1" hidden="1"/>
    <col min="5899" max="6143" width="9.109375" style="1" hidden="1"/>
    <col min="6144" max="6147" width="12.33203125" style="1" hidden="1"/>
    <col min="6148" max="6148" width="15.88671875" style="1" hidden="1"/>
    <col min="6149" max="6149" width="11.44140625" style="1" hidden="1"/>
    <col min="6150" max="6150" width="15.88671875" style="1" hidden="1"/>
    <col min="6151" max="6151" width="9.109375" style="1" hidden="1"/>
    <col min="6152" max="6152" width="9.5546875" style="1" hidden="1"/>
    <col min="6153" max="6153" width="20.44140625" style="1" hidden="1"/>
    <col min="6154" max="6154" width="16.44140625" style="1" hidden="1"/>
    <col min="6155" max="6399" width="9.109375" style="1" hidden="1"/>
    <col min="6400" max="6403" width="12.33203125" style="1" hidden="1"/>
    <col min="6404" max="6404" width="15.88671875" style="1" hidden="1"/>
    <col min="6405" max="6405" width="11.44140625" style="1" hidden="1"/>
    <col min="6406" max="6406" width="15.88671875" style="1" hidden="1"/>
    <col min="6407" max="6407" width="9.109375" style="1" hidden="1"/>
    <col min="6408" max="6408" width="9.5546875" style="1" hidden="1"/>
    <col min="6409" max="6409" width="20.44140625" style="1" hidden="1"/>
    <col min="6410" max="6410" width="16.44140625" style="1" hidden="1"/>
    <col min="6411" max="6655" width="9.109375" style="1" hidden="1"/>
    <col min="6656" max="6659" width="12.33203125" style="1" hidden="1"/>
    <col min="6660" max="6660" width="15.88671875" style="1" hidden="1"/>
    <col min="6661" max="6661" width="11.44140625" style="1" hidden="1"/>
    <col min="6662" max="6662" width="15.88671875" style="1" hidden="1"/>
    <col min="6663" max="6663" width="9.109375" style="1" hidden="1"/>
    <col min="6664" max="6664" width="9.5546875" style="1" hidden="1"/>
    <col min="6665" max="6665" width="20.44140625" style="1" hidden="1"/>
    <col min="6666" max="6666" width="16.44140625" style="1" hidden="1"/>
    <col min="6667" max="6911" width="9.109375" style="1" hidden="1"/>
    <col min="6912" max="6915" width="12.33203125" style="1" hidden="1"/>
    <col min="6916" max="6916" width="15.88671875" style="1" hidden="1"/>
    <col min="6917" max="6917" width="11.44140625" style="1" hidden="1"/>
    <col min="6918" max="6918" width="15.88671875" style="1" hidden="1"/>
    <col min="6919" max="6919" width="9.109375" style="1" hidden="1"/>
    <col min="6920" max="6920" width="9.5546875" style="1" hidden="1"/>
    <col min="6921" max="6921" width="20.44140625" style="1" hidden="1"/>
    <col min="6922" max="6922" width="16.44140625" style="1" hidden="1"/>
    <col min="6923" max="7167" width="9.109375" style="1" hidden="1"/>
    <col min="7168" max="7171" width="12.33203125" style="1" hidden="1"/>
    <col min="7172" max="7172" width="15.88671875" style="1" hidden="1"/>
    <col min="7173" max="7173" width="11.44140625" style="1" hidden="1"/>
    <col min="7174" max="7174" width="15.88671875" style="1" hidden="1"/>
    <col min="7175" max="7175" width="9.109375" style="1" hidden="1"/>
    <col min="7176" max="7176" width="9.5546875" style="1" hidden="1"/>
    <col min="7177" max="7177" width="20.44140625" style="1" hidden="1"/>
    <col min="7178" max="7178" width="16.44140625" style="1" hidden="1"/>
    <col min="7179" max="7423" width="9.109375" style="1" hidden="1"/>
    <col min="7424" max="7427" width="12.33203125" style="1" hidden="1"/>
    <col min="7428" max="7428" width="15.88671875" style="1" hidden="1"/>
    <col min="7429" max="7429" width="11.44140625" style="1" hidden="1"/>
    <col min="7430" max="7430" width="15.88671875" style="1" hidden="1"/>
    <col min="7431" max="7431" width="9.109375" style="1" hidden="1"/>
    <col min="7432" max="7432" width="9.5546875" style="1" hidden="1"/>
    <col min="7433" max="7433" width="20.44140625" style="1" hidden="1"/>
    <col min="7434" max="7434" width="16.44140625" style="1" hidden="1"/>
    <col min="7435" max="7679" width="9.109375" style="1" hidden="1"/>
    <col min="7680" max="7683" width="12.33203125" style="1" hidden="1"/>
    <col min="7684" max="7684" width="15.88671875" style="1" hidden="1"/>
    <col min="7685" max="7685" width="11.44140625" style="1" hidden="1"/>
    <col min="7686" max="7686" width="15.88671875" style="1" hidden="1"/>
    <col min="7687" max="7687" width="9.109375" style="1" hidden="1"/>
    <col min="7688" max="7688" width="9.5546875" style="1" hidden="1"/>
    <col min="7689" max="7689" width="20.44140625" style="1" hidden="1"/>
    <col min="7690" max="7690" width="16.44140625" style="1" hidden="1"/>
    <col min="7691" max="7935" width="9.109375" style="1" hidden="1"/>
    <col min="7936" max="7939" width="12.33203125" style="1" hidden="1"/>
    <col min="7940" max="7940" width="15.88671875" style="1" hidden="1"/>
    <col min="7941" max="7941" width="11.44140625" style="1" hidden="1"/>
    <col min="7942" max="7942" width="15.88671875" style="1" hidden="1"/>
    <col min="7943" max="7943" width="9.109375" style="1" hidden="1"/>
    <col min="7944" max="7944" width="9.5546875" style="1" hidden="1"/>
    <col min="7945" max="7945" width="20.44140625" style="1" hidden="1"/>
    <col min="7946" max="7946" width="16.44140625" style="1" hidden="1"/>
    <col min="7947" max="8191" width="9.109375" style="1" hidden="1"/>
    <col min="8192" max="8195" width="12.33203125" style="1" hidden="1"/>
    <col min="8196" max="8196" width="15.88671875" style="1" hidden="1"/>
    <col min="8197" max="8197" width="11.44140625" style="1" hidden="1"/>
    <col min="8198" max="8198" width="15.88671875" style="1" hidden="1"/>
    <col min="8199" max="8199" width="9.109375" style="1" hidden="1"/>
    <col min="8200" max="8200" width="9.5546875" style="1" hidden="1"/>
    <col min="8201" max="8201" width="20.44140625" style="1" hidden="1"/>
    <col min="8202" max="8202" width="16.44140625" style="1" hidden="1"/>
    <col min="8203" max="8447" width="9.109375" style="1" hidden="1"/>
    <col min="8448" max="8451" width="12.33203125" style="1" hidden="1"/>
    <col min="8452" max="8452" width="15.88671875" style="1" hidden="1"/>
    <col min="8453" max="8453" width="11.44140625" style="1" hidden="1"/>
    <col min="8454" max="8454" width="15.88671875" style="1" hidden="1"/>
    <col min="8455" max="8455" width="9.109375" style="1" hidden="1"/>
    <col min="8456" max="8456" width="9.5546875" style="1" hidden="1"/>
    <col min="8457" max="8457" width="20.44140625" style="1" hidden="1"/>
    <col min="8458" max="8458" width="16.44140625" style="1" hidden="1"/>
    <col min="8459" max="8703" width="9.109375" style="1" hidden="1"/>
    <col min="8704" max="8707" width="12.33203125" style="1" hidden="1"/>
    <col min="8708" max="8708" width="15.88671875" style="1" hidden="1"/>
    <col min="8709" max="8709" width="11.44140625" style="1" hidden="1"/>
    <col min="8710" max="8710" width="15.88671875" style="1" hidden="1"/>
    <col min="8711" max="8711" width="9.109375" style="1" hidden="1"/>
    <col min="8712" max="8712" width="9.5546875" style="1" hidden="1"/>
    <col min="8713" max="8713" width="20.44140625" style="1" hidden="1"/>
    <col min="8714" max="8714" width="16.44140625" style="1" hidden="1"/>
    <col min="8715" max="8959" width="9.109375" style="1" hidden="1"/>
    <col min="8960" max="8963" width="12.33203125" style="1" hidden="1"/>
    <col min="8964" max="8964" width="15.88671875" style="1" hidden="1"/>
    <col min="8965" max="8965" width="11.44140625" style="1" hidden="1"/>
    <col min="8966" max="8966" width="15.88671875" style="1" hidden="1"/>
    <col min="8967" max="8967" width="9.109375" style="1" hidden="1"/>
    <col min="8968" max="8968" width="9.5546875" style="1" hidden="1"/>
    <col min="8969" max="8969" width="20.44140625" style="1" hidden="1"/>
    <col min="8970" max="8970" width="16.44140625" style="1" hidden="1"/>
    <col min="8971" max="9215" width="9.109375" style="1" hidden="1"/>
    <col min="9216" max="9219" width="12.33203125" style="1" hidden="1"/>
    <col min="9220" max="9220" width="15.88671875" style="1" hidden="1"/>
    <col min="9221" max="9221" width="11.44140625" style="1" hidden="1"/>
    <col min="9222" max="9222" width="15.88671875" style="1" hidden="1"/>
    <col min="9223" max="9223" width="9.109375" style="1" hidden="1"/>
    <col min="9224" max="9224" width="9.5546875" style="1" hidden="1"/>
    <col min="9225" max="9225" width="20.44140625" style="1" hidden="1"/>
    <col min="9226" max="9226" width="16.44140625" style="1" hidden="1"/>
    <col min="9227" max="9471" width="9.109375" style="1" hidden="1"/>
    <col min="9472" max="9475" width="12.33203125" style="1" hidden="1"/>
    <col min="9476" max="9476" width="15.88671875" style="1" hidden="1"/>
    <col min="9477" max="9477" width="11.44140625" style="1" hidden="1"/>
    <col min="9478" max="9478" width="15.88671875" style="1" hidden="1"/>
    <col min="9479" max="9479" width="9.109375" style="1" hidden="1"/>
    <col min="9480" max="9480" width="9.5546875" style="1" hidden="1"/>
    <col min="9481" max="9481" width="20.44140625" style="1" hidden="1"/>
    <col min="9482" max="9482" width="16.44140625" style="1" hidden="1"/>
    <col min="9483" max="9727" width="9.109375" style="1" hidden="1"/>
    <col min="9728" max="9731" width="12.33203125" style="1" hidden="1"/>
    <col min="9732" max="9732" width="15.88671875" style="1" hidden="1"/>
    <col min="9733" max="9733" width="11.44140625" style="1" hidden="1"/>
    <col min="9734" max="9734" width="15.88671875" style="1" hidden="1"/>
    <col min="9735" max="9735" width="9.109375" style="1" hidden="1"/>
    <col min="9736" max="9736" width="9.5546875" style="1" hidden="1"/>
    <col min="9737" max="9737" width="20.44140625" style="1" hidden="1"/>
    <col min="9738" max="9738" width="16.44140625" style="1" hidden="1"/>
    <col min="9739" max="9983" width="9.109375" style="1" hidden="1"/>
    <col min="9984" max="9987" width="12.33203125" style="1" hidden="1"/>
    <col min="9988" max="9988" width="15.88671875" style="1" hidden="1"/>
    <col min="9989" max="9989" width="11.44140625" style="1" hidden="1"/>
    <col min="9990" max="9990" width="15.88671875" style="1" hidden="1"/>
    <col min="9991" max="9991" width="9.109375" style="1" hidden="1"/>
    <col min="9992" max="9992" width="9.5546875" style="1" hidden="1"/>
    <col min="9993" max="9993" width="20.44140625" style="1" hidden="1"/>
    <col min="9994" max="9994" width="16.44140625" style="1" hidden="1"/>
    <col min="9995" max="10239" width="9.109375" style="1" hidden="1"/>
    <col min="10240" max="10243" width="12.33203125" style="1" hidden="1"/>
    <col min="10244" max="10244" width="15.88671875" style="1" hidden="1"/>
    <col min="10245" max="10245" width="11.44140625" style="1" hidden="1"/>
    <col min="10246" max="10246" width="15.88671875" style="1" hidden="1"/>
    <col min="10247" max="10247" width="9.109375" style="1" hidden="1"/>
    <col min="10248" max="10248" width="9.5546875" style="1" hidden="1"/>
    <col min="10249" max="10249" width="20.44140625" style="1" hidden="1"/>
    <col min="10250" max="10250" width="16.44140625" style="1" hidden="1"/>
    <col min="10251" max="10495" width="9.109375" style="1" hidden="1"/>
    <col min="10496" max="10499" width="12.33203125" style="1" hidden="1"/>
    <col min="10500" max="10500" width="15.88671875" style="1" hidden="1"/>
    <col min="10501" max="10501" width="11.44140625" style="1" hidden="1"/>
    <col min="10502" max="10502" width="15.88671875" style="1" hidden="1"/>
    <col min="10503" max="10503" width="9.109375" style="1" hidden="1"/>
    <col min="10504" max="10504" width="9.5546875" style="1" hidden="1"/>
    <col min="10505" max="10505" width="20.44140625" style="1" hidden="1"/>
    <col min="10506" max="10506" width="16.44140625" style="1" hidden="1"/>
    <col min="10507" max="10751" width="9.109375" style="1" hidden="1"/>
    <col min="10752" max="10755" width="12.33203125" style="1" hidden="1"/>
    <col min="10756" max="10756" width="15.88671875" style="1" hidden="1"/>
    <col min="10757" max="10757" width="11.44140625" style="1" hidden="1"/>
    <col min="10758" max="10758" width="15.88671875" style="1" hidden="1"/>
    <col min="10759" max="10759" width="9.109375" style="1" hidden="1"/>
    <col min="10760" max="10760" width="9.5546875" style="1" hidden="1"/>
    <col min="10761" max="10761" width="20.44140625" style="1" hidden="1"/>
    <col min="10762" max="10762" width="16.44140625" style="1" hidden="1"/>
    <col min="10763" max="11007" width="9.109375" style="1" hidden="1"/>
    <col min="11008" max="11011" width="12.33203125" style="1" hidden="1"/>
    <col min="11012" max="11012" width="15.88671875" style="1" hidden="1"/>
    <col min="11013" max="11013" width="11.44140625" style="1" hidden="1"/>
    <col min="11014" max="11014" width="15.88671875" style="1" hidden="1"/>
    <col min="11015" max="11015" width="9.109375" style="1" hidden="1"/>
    <col min="11016" max="11016" width="9.5546875" style="1" hidden="1"/>
    <col min="11017" max="11017" width="20.44140625" style="1" hidden="1"/>
    <col min="11018" max="11018" width="16.44140625" style="1" hidden="1"/>
    <col min="11019" max="11263" width="9.109375" style="1" hidden="1"/>
    <col min="11264" max="11267" width="12.33203125" style="1" hidden="1"/>
    <col min="11268" max="11268" width="15.88671875" style="1" hidden="1"/>
    <col min="11269" max="11269" width="11.44140625" style="1" hidden="1"/>
    <col min="11270" max="11270" width="15.88671875" style="1" hidden="1"/>
    <col min="11271" max="11271" width="9.109375" style="1" hidden="1"/>
    <col min="11272" max="11272" width="9.5546875" style="1" hidden="1"/>
    <col min="11273" max="11273" width="20.44140625" style="1" hidden="1"/>
    <col min="11274" max="11274" width="16.44140625" style="1" hidden="1"/>
    <col min="11275" max="11519" width="9.109375" style="1" hidden="1"/>
    <col min="11520" max="11523" width="12.33203125" style="1" hidden="1"/>
    <col min="11524" max="11524" width="15.88671875" style="1" hidden="1"/>
    <col min="11525" max="11525" width="11.44140625" style="1" hidden="1"/>
    <col min="11526" max="11526" width="15.88671875" style="1" hidden="1"/>
    <col min="11527" max="11527" width="9.109375" style="1" hidden="1"/>
    <col min="11528" max="11528" width="9.5546875" style="1" hidden="1"/>
    <col min="11529" max="11529" width="20.44140625" style="1" hidden="1"/>
    <col min="11530" max="11530" width="16.44140625" style="1" hidden="1"/>
    <col min="11531" max="11775" width="9.109375" style="1" hidden="1"/>
    <col min="11776" max="11779" width="12.33203125" style="1" hidden="1"/>
    <col min="11780" max="11780" width="15.88671875" style="1" hidden="1"/>
    <col min="11781" max="11781" width="11.44140625" style="1" hidden="1"/>
    <col min="11782" max="11782" width="15.88671875" style="1" hidden="1"/>
    <col min="11783" max="11783" width="9.109375" style="1" hidden="1"/>
    <col min="11784" max="11784" width="9.5546875" style="1" hidden="1"/>
    <col min="11785" max="11785" width="20.44140625" style="1" hidden="1"/>
    <col min="11786" max="11786" width="16.44140625" style="1" hidden="1"/>
    <col min="11787" max="12031" width="9.109375" style="1" hidden="1"/>
    <col min="12032" max="12035" width="12.33203125" style="1" hidden="1"/>
    <col min="12036" max="12036" width="15.88671875" style="1" hidden="1"/>
    <col min="12037" max="12037" width="11.44140625" style="1" hidden="1"/>
    <col min="12038" max="12038" width="15.88671875" style="1" hidden="1"/>
    <col min="12039" max="12039" width="9.109375" style="1" hidden="1"/>
    <col min="12040" max="12040" width="9.5546875" style="1" hidden="1"/>
    <col min="12041" max="12041" width="20.44140625" style="1" hidden="1"/>
    <col min="12042" max="12042" width="16.44140625" style="1" hidden="1"/>
    <col min="12043" max="12287" width="9.109375" style="1" hidden="1"/>
    <col min="12288" max="12291" width="12.33203125" style="1" hidden="1"/>
    <col min="12292" max="12292" width="15.88671875" style="1" hidden="1"/>
    <col min="12293" max="12293" width="11.44140625" style="1" hidden="1"/>
    <col min="12294" max="12294" width="15.88671875" style="1" hidden="1"/>
    <col min="12295" max="12295" width="9.109375" style="1" hidden="1"/>
    <col min="12296" max="12296" width="9.5546875" style="1" hidden="1"/>
    <col min="12297" max="12297" width="20.44140625" style="1" hidden="1"/>
    <col min="12298" max="12298" width="16.44140625" style="1" hidden="1"/>
    <col min="12299" max="12543" width="9.109375" style="1" hidden="1"/>
    <col min="12544" max="12547" width="12.33203125" style="1" hidden="1"/>
    <col min="12548" max="12548" width="15.88671875" style="1" hidden="1"/>
    <col min="12549" max="12549" width="11.44140625" style="1" hidden="1"/>
    <col min="12550" max="12550" width="15.88671875" style="1" hidden="1"/>
    <col min="12551" max="12551" width="9.109375" style="1" hidden="1"/>
    <col min="12552" max="12552" width="9.5546875" style="1" hidden="1"/>
    <col min="12553" max="12553" width="20.44140625" style="1" hidden="1"/>
    <col min="12554" max="12554" width="16.44140625" style="1" hidden="1"/>
    <col min="12555" max="12799" width="9.109375" style="1" hidden="1"/>
    <col min="12800" max="12803" width="12.33203125" style="1" hidden="1"/>
    <col min="12804" max="12804" width="15.88671875" style="1" hidden="1"/>
    <col min="12805" max="12805" width="11.44140625" style="1" hidden="1"/>
    <col min="12806" max="12806" width="15.88671875" style="1" hidden="1"/>
    <col min="12807" max="12807" width="9.109375" style="1" hidden="1"/>
    <col min="12808" max="12808" width="9.5546875" style="1" hidden="1"/>
    <col min="12809" max="12809" width="20.44140625" style="1" hidden="1"/>
    <col min="12810" max="12810" width="16.44140625" style="1" hidden="1"/>
    <col min="12811" max="13055" width="9.109375" style="1" hidden="1"/>
    <col min="13056" max="13059" width="12.33203125" style="1" hidden="1"/>
    <col min="13060" max="13060" width="15.88671875" style="1" hidden="1"/>
    <col min="13061" max="13061" width="11.44140625" style="1" hidden="1"/>
    <col min="13062" max="13062" width="15.88671875" style="1" hidden="1"/>
    <col min="13063" max="13063" width="9.109375" style="1" hidden="1"/>
    <col min="13064" max="13064" width="9.5546875" style="1" hidden="1"/>
    <col min="13065" max="13065" width="20.44140625" style="1" hidden="1"/>
    <col min="13066" max="13066" width="16.44140625" style="1" hidden="1"/>
    <col min="13067" max="13311" width="9.109375" style="1" hidden="1"/>
    <col min="13312" max="13315" width="12.33203125" style="1" hidden="1"/>
    <col min="13316" max="13316" width="15.88671875" style="1" hidden="1"/>
    <col min="13317" max="13317" width="11.44140625" style="1" hidden="1"/>
    <col min="13318" max="13318" width="15.88671875" style="1" hidden="1"/>
    <col min="13319" max="13319" width="9.109375" style="1" hidden="1"/>
    <col min="13320" max="13320" width="9.5546875" style="1" hidden="1"/>
    <col min="13321" max="13321" width="20.44140625" style="1" hidden="1"/>
    <col min="13322" max="13322" width="16.44140625" style="1" hidden="1"/>
    <col min="13323" max="13567" width="9.109375" style="1" hidden="1"/>
    <col min="13568" max="13571" width="12.33203125" style="1" hidden="1"/>
    <col min="13572" max="13572" width="15.88671875" style="1" hidden="1"/>
    <col min="13573" max="13573" width="11.44140625" style="1" hidden="1"/>
    <col min="13574" max="13574" width="15.88671875" style="1" hidden="1"/>
    <col min="13575" max="13575" width="9.109375" style="1" hidden="1"/>
    <col min="13576" max="13576" width="9.5546875" style="1" hidden="1"/>
    <col min="13577" max="13577" width="20.44140625" style="1" hidden="1"/>
    <col min="13578" max="13578" width="16.44140625" style="1" hidden="1"/>
    <col min="13579" max="13823" width="9.109375" style="1" hidden="1"/>
    <col min="13824" max="13827" width="12.33203125" style="1" hidden="1"/>
    <col min="13828" max="13828" width="15.88671875" style="1" hidden="1"/>
    <col min="13829" max="13829" width="11.44140625" style="1" hidden="1"/>
    <col min="13830" max="13830" width="15.88671875" style="1" hidden="1"/>
    <col min="13831" max="13831" width="9.109375" style="1" hidden="1"/>
    <col min="13832" max="13832" width="9.5546875" style="1" hidden="1"/>
    <col min="13833" max="13833" width="20.44140625" style="1" hidden="1"/>
    <col min="13834" max="13834" width="16.44140625" style="1" hidden="1"/>
    <col min="13835" max="14079" width="9.109375" style="1" hidden="1"/>
    <col min="14080" max="14083" width="12.33203125" style="1" hidden="1"/>
    <col min="14084" max="14084" width="15.88671875" style="1" hidden="1"/>
    <col min="14085" max="14085" width="11.44140625" style="1" hidden="1"/>
    <col min="14086" max="14086" width="15.88671875" style="1" hidden="1"/>
    <col min="14087" max="14087" width="9.109375" style="1" hidden="1"/>
    <col min="14088" max="14088" width="9.5546875" style="1" hidden="1"/>
    <col min="14089" max="14089" width="20.44140625" style="1" hidden="1"/>
    <col min="14090" max="14090" width="16.44140625" style="1" hidden="1"/>
    <col min="14091" max="14335" width="9.109375" style="1" hidden="1"/>
    <col min="14336" max="14339" width="12.33203125" style="1" hidden="1"/>
    <col min="14340" max="14340" width="15.88671875" style="1" hidden="1"/>
    <col min="14341" max="14341" width="11.44140625" style="1" hidden="1"/>
    <col min="14342" max="14342" width="15.88671875" style="1" hidden="1"/>
    <col min="14343" max="14343" width="9.109375" style="1" hidden="1"/>
    <col min="14344" max="14344" width="9.5546875" style="1" hidden="1"/>
    <col min="14345" max="14345" width="20.44140625" style="1" hidden="1"/>
    <col min="14346" max="14346" width="16.44140625" style="1" hidden="1"/>
    <col min="14347" max="14591" width="9.109375" style="1" hidden="1"/>
    <col min="14592" max="14595" width="12.33203125" style="1" hidden="1"/>
    <col min="14596" max="14596" width="15.88671875" style="1" hidden="1"/>
    <col min="14597" max="14597" width="11.44140625" style="1" hidden="1"/>
    <col min="14598" max="14598" width="15.88671875" style="1" hidden="1"/>
    <col min="14599" max="14599" width="9.109375" style="1" hidden="1"/>
    <col min="14600" max="14600" width="9.5546875" style="1" hidden="1"/>
    <col min="14601" max="14601" width="20.44140625" style="1" hidden="1"/>
    <col min="14602" max="14602" width="16.44140625" style="1" hidden="1"/>
    <col min="14603" max="14847" width="9.109375" style="1" hidden="1"/>
    <col min="14848" max="14851" width="12.33203125" style="1" hidden="1"/>
    <col min="14852" max="14852" width="15.88671875" style="1" hidden="1"/>
    <col min="14853" max="14853" width="11.44140625" style="1" hidden="1"/>
    <col min="14854" max="14854" width="15.88671875" style="1" hidden="1"/>
    <col min="14855" max="14855" width="9.109375" style="1" hidden="1"/>
    <col min="14856" max="14856" width="9.5546875" style="1" hidden="1"/>
    <col min="14857" max="14857" width="20.44140625" style="1" hidden="1"/>
    <col min="14858" max="14858" width="16.44140625" style="1" hidden="1"/>
    <col min="14859" max="15103" width="9.109375" style="1" hidden="1"/>
    <col min="15104" max="15107" width="12.33203125" style="1" hidden="1"/>
    <col min="15108" max="15108" width="15.88671875" style="1" hidden="1"/>
    <col min="15109" max="15109" width="11.44140625" style="1" hidden="1"/>
    <col min="15110" max="15110" width="15.88671875" style="1" hidden="1"/>
    <col min="15111" max="15111" width="9.109375" style="1" hidden="1"/>
    <col min="15112" max="15112" width="9.5546875" style="1" hidden="1"/>
    <col min="15113" max="15113" width="20.44140625" style="1" hidden="1"/>
    <col min="15114" max="15114" width="16.44140625" style="1" hidden="1"/>
    <col min="15115" max="15359" width="9.109375" style="1" hidden="1"/>
    <col min="15360" max="15363" width="12.33203125" style="1" hidden="1"/>
    <col min="15364" max="15364" width="15.88671875" style="1" hidden="1"/>
    <col min="15365" max="15365" width="11.44140625" style="1" hidden="1"/>
    <col min="15366" max="15366" width="15.88671875" style="1" hidden="1"/>
    <col min="15367" max="15367" width="9.109375" style="1" hidden="1"/>
    <col min="15368" max="15368" width="9.5546875" style="1" hidden="1"/>
    <col min="15369" max="15369" width="20.44140625" style="1" hidden="1"/>
    <col min="15370" max="15370" width="16.44140625" style="1" hidden="1"/>
    <col min="15371" max="15615" width="9.109375" style="1" hidden="1"/>
    <col min="15616" max="15619" width="12.33203125" style="1" hidden="1"/>
    <col min="15620" max="15620" width="15.88671875" style="1" hidden="1"/>
    <col min="15621" max="15621" width="11.44140625" style="1" hidden="1"/>
    <col min="15622" max="15622" width="15.88671875" style="1" hidden="1"/>
    <col min="15623" max="15623" width="9.109375" style="1" hidden="1"/>
    <col min="15624" max="15624" width="9.5546875" style="1" hidden="1"/>
    <col min="15625" max="15625" width="20.44140625" style="1" hidden="1"/>
    <col min="15626" max="15626" width="16.44140625" style="1" hidden="1"/>
    <col min="15627" max="15871" width="9.109375" style="1" hidden="1"/>
    <col min="15872" max="15875" width="12.33203125" style="1" hidden="1"/>
    <col min="15876" max="15876" width="15.88671875" style="1" hidden="1"/>
    <col min="15877" max="15877" width="11.44140625" style="1" hidden="1"/>
    <col min="15878" max="15878" width="15.88671875" style="1" hidden="1"/>
    <col min="15879" max="15879" width="9.109375" style="1" hidden="1"/>
    <col min="15880" max="15880" width="9.5546875" style="1" hidden="1"/>
    <col min="15881" max="15881" width="20.44140625" style="1" hidden="1"/>
    <col min="15882" max="15882" width="16.44140625" style="1" hidden="1"/>
    <col min="15883" max="16127" width="9.109375" style="1" hidden="1"/>
    <col min="16128" max="16131" width="12.33203125" style="1" hidden="1"/>
    <col min="16132" max="16132" width="15.88671875" style="1" hidden="1"/>
    <col min="16133" max="16133" width="11.44140625" style="1" hidden="1"/>
    <col min="16134" max="16134" width="15.88671875" style="1" hidden="1"/>
    <col min="16135" max="16135" width="9.109375" style="1" hidden="1"/>
    <col min="16136" max="16136" width="9.5546875" style="1" hidden="1"/>
    <col min="16137" max="16137" width="20.44140625" style="1" hidden="1"/>
    <col min="16138" max="16138" width="16.44140625" style="1" hidden="1"/>
    <col min="16139" max="16384" width="9.109375" style="1" hidden="1"/>
  </cols>
  <sheetData>
    <row r="1" spans="1:34" ht="28.2" x14ac:dyDescent="0.3">
      <c r="A1" s="27" t="s">
        <v>14</v>
      </c>
      <c r="B1" s="27" t="s">
        <v>13</v>
      </c>
      <c r="C1" s="87" t="s">
        <v>0</v>
      </c>
      <c r="D1" s="88" t="s">
        <v>12</v>
      </c>
      <c r="E1" s="89" t="s">
        <v>11</v>
      </c>
      <c r="F1" s="90" t="s">
        <v>10</v>
      </c>
      <c r="G1" s="91" t="s">
        <v>9</v>
      </c>
      <c r="H1" s="91" t="s">
        <v>8</v>
      </c>
      <c r="I1" s="92" t="s">
        <v>34</v>
      </c>
      <c r="J1" s="28" t="s">
        <v>7</v>
      </c>
      <c r="K1" s="29" t="s">
        <v>1</v>
      </c>
      <c r="L1" s="8"/>
      <c r="M1" s="8" t="s">
        <v>4</v>
      </c>
      <c r="N1" s="8" t="s">
        <v>5</v>
      </c>
      <c r="O1" s="8" t="s">
        <v>3</v>
      </c>
      <c r="P1" s="8" t="s">
        <v>2</v>
      </c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x14ac:dyDescent="0.3">
      <c r="A2" s="12">
        <f t="shared" ref="A2:A65" si="0">MONTH(C2)</f>
        <v>1</v>
      </c>
      <c r="B2" s="12">
        <f t="shared" ref="B2:B65" si="1">YEAR(C2)</f>
        <v>1900</v>
      </c>
      <c r="C2" s="102"/>
      <c r="D2" s="103"/>
      <c r="E2" s="106"/>
      <c r="F2" s="11">
        <v>1</v>
      </c>
      <c r="G2" s="9">
        <f t="shared" ref="G2:G65" si="2">IF(D2="Aporte",E2/F2,IF(D2="Resgate",-E2/F2,0))</f>
        <v>0</v>
      </c>
      <c r="H2" s="9">
        <f>G2</f>
        <v>0</v>
      </c>
      <c r="I2" s="10">
        <f t="shared" ref="I2:I65" si="3">IF(D2="Fechamento",J2,$H2*$F2)</f>
        <v>0</v>
      </c>
      <c r="J2" s="107"/>
      <c r="K2" s="9">
        <f t="shared" ref="K2:K65" si="4">IF(D2="Fechamento",((F2/F1)-1)*100,IF(D2="Parcial",(((J2/H2)/F1)-1)*100,0))</f>
        <v>0</v>
      </c>
      <c r="L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">
      <c r="A3" s="12">
        <f t="shared" si="0"/>
        <v>1</v>
      </c>
      <c r="B3" s="12">
        <f t="shared" si="1"/>
        <v>1900</v>
      </c>
      <c r="C3" s="102"/>
      <c r="D3" s="103"/>
      <c r="E3" s="106"/>
      <c r="F3" s="11" t="e">
        <f>IF(OR(D3="Aporte",D3="Resgate"),F2,J3/H3)</f>
        <v>#DIV/0!</v>
      </c>
      <c r="G3" s="9">
        <f>IF(D3="Aporte",E3/F3,IF(D3="Resgate",-E3/F3,0))</f>
        <v>0</v>
      </c>
      <c r="H3" s="9">
        <f t="shared" ref="H3:H66" si="5">H2+G3</f>
        <v>0</v>
      </c>
      <c r="I3" s="10" t="e">
        <f>IF(D3="Fechamento",J3,$H3*$F3)</f>
        <v>#DIV/0!</v>
      </c>
      <c r="J3" s="107"/>
      <c r="K3" s="9">
        <f>IF(D3="Fechamento",((F3/F2)-1)*100,IF(D3="Parcial",(((J3/H3)/F2)-1)*100,0))</f>
        <v>0</v>
      </c>
      <c r="L3" s="8"/>
      <c r="M3" s="8"/>
      <c r="N3" s="8"/>
      <c r="O3" s="8"/>
      <c r="P3" s="8"/>
      <c r="Q3" s="8"/>
      <c r="R3" s="64"/>
      <c r="S3" s="64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1:34" x14ac:dyDescent="0.3">
      <c r="A4" s="12">
        <f t="shared" si="0"/>
        <v>1</v>
      </c>
      <c r="B4" s="12">
        <f t="shared" si="1"/>
        <v>1900</v>
      </c>
      <c r="C4" s="102"/>
      <c r="D4" s="103"/>
      <c r="E4" s="106"/>
      <c r="F4" s="11" t="e">
        <f t="shared" ref="F4:F66" si="6">IF(OR(D4="Aporte",D4="Resgate"),F3,J4/H4)</f>
        <v>#DIV/0!</v>
      </c>
      <c r="G4" s="9">
        <f t="shared" si="2"/>
        <v>0</v>
      </c>
      <c r="H4" s="9">
        <f t="shared" si="5"/>
        <v>0</v>
      </c>
      <c r="I4" s="10" t="e">
        <f t="shared" si="3"/>
        <v>#DIV/0!</v>
      </c>
      <c r="J4" s="108"/>
      <c r="K4" s="9">
        <f t="shared" si="4"/>
        <v>0</v>
      </c>
      <c r="L4" s="8"/>
      <c r="N4" s="8"/>
      <c r="O4" s="8"/>
      <c r="P4" s="8"/>
      <c r="Q4" s="8"/>
      <c r="R4" s="64"/>
      <c r="S4" s="64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x14ac:dyDescent="0.3">
      <c r="A5" s="12">
        <f t="shared" si="0"/>
        <v>1</v>
      </c>
      <c r="B5" s="12">
        <f t="shared" si="1"/>
        <v>1900</v>
      </c>
      <c r="C5" s="102"/>
      <c r="D5" s="103"/>
      <c r="E5" s="106"/>
      <c r="F5" s="11" t="e">
        <f t="shared" si="6"/>
        <v>#DIV/0!</v>
      </c>
      <c r="G5" s="9">
        <f t="shared" si="2"/>
        <v>0</v>
      </c>
      <c r="H5" s="9">
        <f t="shared" si="5"/>
        <v>0</v>
      </c>
      <c r="I5" s="10" t="e">
        <f t="shared" si="3"/>
        <v>#DIV/0!</v>
      </c>
      <c r="J5" s="107"/>
      <c r="K5" s="9">
        <f t="shared" si="4"/>
        <v>0</v>
      </c>
      <c r="R5" s="82"/>
      <c r="S5" s="83"/>
    </row>
    <row r="6" spans="1:34" x14ac:dyDescent="0.3">
      <c r="A6" s="12">
        <f t="shared" si="0"/>
        <v>1</v>
      </c>
      <c r="B6" s="12">
        <f t="shared" si="1"/>
        <v>1900</v>
      </c>
      <c r="C6" s="102"/>
      <c r="D6" s="103"/>
      <c r="E6" s="106"/>
      <c r="F6" s="11" t="e">
        <f t="shared" si="6"/>
        <v>#DIV/0!</v>
      </c>
      <c r="G6" s="9">
        <f t="shared" si="2"/>
        <v>0</v>
      </c>
      <c r="H6" s="9">
        <f t="shared" si="5"/>
        <v>0</v>
      </c>
      <c r="I6" s="10" t="e">
        <f t="shared" si="3"/>
        <v>#DIV/0!</v>
      </c>
      <c r="J6" s="107"/>
      <c r="K6" s="9">
        <f t="shared" si="4"/>
        <v>0</v>
      </c>
      <c r="L6" s="8"/>
      <c r="M6" s="8"/>
      <c r="N6" s="8"/>
      <c r="O6" s="8"/>
      <c r="P6" s="8"/>
      <c r="Q6" s="8"/>
      <c r="R6" s="82"/>
      <c r="S6" s="8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x14ac:dyDescent="0.3">
      <c r="A7" s="12">
        <f t="shared" si="0"/>
        <v>1</v>
      </c>
      <c r="B7" s="12">
        <f t="shared" si="1"/>
        <v>1900</v>
      </c>
      <c r="C7" s="102"/>
      <c r="D7" s="103"/>
      <c r="E7" s="106"/>
      <c r="F7" s="11" t="e">
        <f t="shared" si="6"/>
        <v>#DIV/0!</v>
      </c>
      <c r="G7" s="9">
        <f t="shared" si="2"/>
        <v>0</v>
      </c>
      <c r="H7" s="9">
        <f t="shared" si="5"/>
        <v>0</v>
      </c>
      <c r="I7" s="10" t="e">
        <f t="shared" si="3"/>
        <v>#DIV/0!</v>
      </c>
      <c r="J7" s="107"/>
      <c r="K7" s="9">
        <f t="shared" si="4"/>
        <v>0</v>
      </c>
      <c r="L7" s="8"/>
      <c r="N7" s="8"/>
      <c r="O7" s="8"/>
      <c r="P7" s="8"/>
      <c r="Q7" s="8"/>
      <c r="R7" s="82"/>
      <c r="S7" s="84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</row>
    <row r="8" spans="1:34" x14ac:dyDescent="0.3">
      <c r="A8" s="12">
        <f t="shared" si="0"/>
        <v>1</v>
      </c>
      <c r="B8" s="12">
        <f t="shared" si="1"/>
        <v>1900</v>
      </c>
      <c r="C8" s="102"/>
      <c r="D8" s="103"/>
      <c r="E8" s="106"/>
      <c r="F8" s="11" t="e">
        <f t="shared" si="6"/>
        <v>#DIV/0!</v>
      </c>
      <c r="G8" s="9">
        <f t="shared" si="2"/>
        <v>0</v>
      </c>
      <c r="H8" s="9">
        <f t="shared" si="5"/>
        <v>0</v>
      </c>
      <c r="I8" s="10" t="e">
        <f t="shared" si="3"/>
        <v>#DIV/0!</v>
      </c>
      <c r="J8" s="107"/>
      <c r="K8" s="9">
        <f t="shared" si="4"/>
        <v>0</v>
      </c>
      <c r="L8" s="8"/>
      <c r="M8" s="8"/>
      <c r="N8" s="8"/>
      <c r="O8" s="8"/>
      <c r="P8" s="8"/>
      <c r="Q8" s="8"/>
      <c r="R8" s="64"/>
      <c r="S8" s="64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</row>
    <row r="9" spans="1:34" x14ac:dyDescent="0.3">
      <c r="A9" s="12">
        <f t="shared" si="0"/>
        <v>1</v>
      </c>
      <c r="B9" s="12">
        <f t="shared" si="1"/>
        <v>1900</v>
      </c>
      <c r="C9" s="102"/>
      <c r="D9" s="103"/>
      <c r="E9" s="106"/>
      <c r="F9" s="11" t="e">
        <f t="shared" si="6"/>
        <v>#DIV/0!</v>
      </c>
      <c r="G9" s="9">
        <f t="shared" si="2"/>
        <v>0</v>
      </c>
      <c r="H9" s="9">
        <f t="shared" si="5"/>
        <v>0</v>
      </c>
      <c r="I9" s="10" t="e">
        <f t="shared" si="3"/>
        <v>#DIV/0!</v>
      </c>
      <c r="J9" s="107"/>
      <c r="K9" s="9">
        <f t="shared" si="4"/>
        <v>0</v>
      </c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</row>
    <row r="10" spans="1:34" x14ac:dyDescent="0.3">
      <c r="A10" s="12">
        <f t="shared" si="0"/>
        <v>1</v>
      </c>
      <c r="B10" s="12">
        <f t="shared" si="1"/>
        <v>1900</v>
      </c>
      <c r="C10" s="102"/>
      <c r="D10" s="103"/>
      <c r="E10" s="106"/>
      <c r="F10" s="11" t="e">
        <f t="shared" si="6"/>
        <v>#DIV/0!</v>
      </c>
      <c r="G10" s="9">
        <f t="shared" si="2"/>
        <v>0</v>
      </c>
      <c r="H10" s="9">
        <f t="shared" si="5"/>
        <v>0</v>
      </c>
      <c r="I10" s="10" t="e">
        <f t="shared" si="3"/>
        <v>#DIV/0!</v>
      </c>
      <c r="J10" s="107"/>
      <c r="K10" s="9">
        <f t="shared" si="4"/>
        <v>0</v>
      </c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</row>
    <row r="11" spans="1:34" x14ac:dyDescent="0.3">
      <c r="A11" s="12">
        <f t="shared" si="0"/>
        <v>1</v>
      </c>
      <c r="B11" s="12">
        <f t="shared" si="1"/>
        <v>1900</v>
      </c>
      <c r="C11" s="102"/>
      <c r="D11" s="103"/>
      <c r="E11" s="106"/>
      <c r="F11" s="11" t="e">
        <f t="shared" si="6"/>
        <v>#DIV/0!</v>
      </c>
      <c r="G11" s="9">
        <f t="shared" si="2"/>
        <v>0</v>
      </c>
      <c r="H11" s="9">
        <f t="shared" si="5"/>
        <v>0</v>
      </c>
      <c r="I11" s="10" t="e">
        <f t="shared" si="3"/>
        <v>#DIV/0!</v>
      </c>
      <c r="J11" s="107"/>
      <c r="K11" s="9">
        <f t="shared" si="4"/>
        <v>0</v>
      </c>
      <c r="L11" s="8"/>
      <c r="M11" s="8"/>
      <c r="N11" s="8"/>
      <c r="O11" s="8"/>
      <c r="P11" s="8"/>
      <c r="Q11" s="8"/>
      <c r="R11" s="8"/>
      <c r="S11" s="8"/>
      <c r="T11" s="53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</row>
    <row r="12" spans="1:34" x14ac:dyDescent="0.3">
      <c r="A12" s="12">
        <f t="shared" si="0"/>
        <v>1</v>
      </c>
      <c r="B12" s="12">
        <f t="shared" si="1"/>
        <v>1900</v>
      </c>
      <c r="C12" s="102"/>
      <c r="D12" s="103"/>
      <c r="E12" s="106"/>
      <c r="F12" s="11" t="e">
        <f t="shared" si="6"/>
        <v>#DIV/0!</v>
      </c>
      <c r="G12" s="9">
        <f t="shared" si="2"/>
        <v>0</v>
      </c>
      <c r="H12" s="9">
        <f t="shared" si="5"/>
        <v>0</v>
      </c>
      <c r="I12" s="10" t="e">
        <f t="shared" si="3"/>
        <v>#DIV/0!</v>
      </c>
      <c r="J12" s="107"/>
      <c r="K12" s="9">
        <f t="shared" si="4"/>
        <v>0</v>
      </c>
      <c r="S12" s="3"/>
    </row>
    <row r="13" spans="1:34" x14ac:dyDescent="0.3">
      <c r="A13" s="12">
        <f t="shared" si="0"/>
        <v>1</v>
      </c>
      <c r="B13" s="12">
        <f t="shared" si="1"/>
        <v>1900</v>
      </c>
      <c r="C13" s="102"/>
      <c r="D13" s="103"/>
      <c r="E13" s="106"/>
      <c r="F13" s="11" t="e">
        <f t="shared" si="6"/>
        <v>#DIV/0!</v>
      </c>
      <c r="G13" s="9">
        <f t="shared" si="2"/>
        <v>0</v>
      </c>
      <c r="H13" s="9">
        <f t="shared" si="5"/>
        <v>0</v>
      </c>
      <c r="I13" s="10" t="e">
        <f t="shared" si="3"/>
        <v>#DIV/0!</v>
      </c>
      <c r="J13" s="107"/>
      <c r="K13" s="9">
        <f t="shared" si="4"/>
        <v>0</v>
      </c>
      <c r="L13" s="8"/>
      <c r="M13" s="8"/>
      <c r="N13" s="8"/>
      <c r="O13" s="8"/>
      <c r="P13" s="8"/>
      <c r="Q13" s="8"/>
      <c r="R13" s="8"/>
      <c r="S13" s="5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</row>
    <row r="14" spans="1:34" x14ac:dyDescent="0.3">
      <c r="A14" s="12">
        <f t="shared" si="0"/>
        <v>1</v>
      </c>
      <c r="B14" s="12">
        <f t="shared" si="1"/>
        <v>1900</v>
      </c>
      <c r="C14" s="102"/>
      <c r="D14" s="103"/>
      <c r="E14" s="106"/>
      <c r="F14" s="11" t="e">
        <f t="shared" si="6"/>
        <v>#DIV/0!</v>
      </c>
      <c r="G14" s="9">
        <f t="shared" si="2"/>
        <v>0</v>
      </c>
      <c r="H14" s="9">
        <f t="shared" si="5"/>
        <v>0</v>
      </c>
      <c r="I14" s="10" t="e">
        <f t="shared" si="3"/>
        <v>#DIV/0!</v>
      </c>
      <c r="J14" s="107"/>
      <c r="K14" s="9">
        <f t="shared" si="4"/>
        <v>0</v>
      </c>
      <c r="L14" s="8"/>
      <c r="M14" s="8"/>
      <c r="N14" s="8"/>
      <c r="O14" s="8"/>
      <c r="P14" s="8"/>
      <c r="Q14" s="8"/>
      <c r="R14" s="53"/>
      <c r="S14" s="5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1:34" x14ac:dyDescent="0.3">
      <c r="A15" s="12">
        <f t="shared" si="0"/>
        <v>1</v>
      </c>
      <c r="B15" s="12">
        <f t="shared" si="1"/>
        <v>1900</v>
      </c>
      <c r="C15" s="102"/>
      <c r="D15" s="103"/>
      <c r="E15" s="106"/>
      <c r="F15" s="11" t="e">
        <f t="shared" si="6"/>
        <v>#DIV/0!</v>
      </c>
      <c r="G15" s="9">
        <f t="shared" si="2"/>
        <v>0</v>
      </c>
      <c r="H15" s="9">
        <f t="shared" si="5"/>
        <v>0</v>
      </c>
      <c r="I15" s="10" t="e">
        <f t="shared" si="3"/>
        <v>#DIV/0!</v>
      </c>
      <c r="J15" s="107"/>
      <c r="K15" s="9">
        <f t="shared" si="4"/>
        <v>0</v>
      </c>
      <c r="S15" s="3"/>
    </row>
    <row r="16" spans="1:34" x14ac:dyDescent="0.3">
      <c r="A16" s="12">
        <f t="shared" si="0"/>
        <v>1</v>
      </c>
      <c r="B16" s="12">
        <f t="shared" si="1"/>
        <v>1900</v>
      </c>
      <c r="C16" s="102"/>
      <c r="D16" s="103"/>
      <c r="E16" s="106"/>
      <c r="F16" s="11" t="e">
        <f t="shared" si="6"/>
        <v>#DIV/0!</v>
      </c>
      <c r="G16" s="9">
        <f t="shared" si="2"/>
        <v>0</v>
      </c>
      <c r="H16" s="9">
        <f t="shared" si="5"/>
        <v>0</v>
      </c>
      <c r="I16" s="10" t="e">
        <f t="shared" si="3"/>
        <v>#DIV/0!</v>
      </c>
      <c r="J16" s="107"/>
      <c r="K16" s="9">
        <f t="shared" si="4"/>
        <v>0</v>
      </c>
      <c r="L16" s="8"/>
      <c r="M16" s="8"/>
      <c r="N16" s="8"/>
      <c r="O16" s="8"/>
      <c r="P16" s="8"/>
      <c r="Q16" s="8"/>
      <c r="R16" s="8"/>
      <c r="S16" s="5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1:34" x14ac:dyDescent="0.3">
      <c r="A17" s="12">
        <f t="shared" si="0"/>
        <v>1</v>
      </c>
      <c r="B17" s="12">
        <f t="shared" si="1"/>
        <v>1900</v>
      </c>
      <c r="C17" s="102"/>
      <c r="D17" s="103"/>
      <c r="E17" s="106"/>
      <c r="F17" s="11" t="e">
        <f t="shared" si="6"/>
        <v>#DIV/0!</v>
      </c>
      <c r="G17" s="9">
        <f t="shared" si="2"/>
        <v>0</v>
      </c>
      <c r="H17" s="9">
        <f t="shared" si="5"/>
        <v>0</v>
      </c>
      <c r="I17" s="10" t="e">
        <f t="shared" si="3"/>
        <v>#DIV/0!</v>
      </c>
      <c r="J17" s="107"/>
      <c r="K17" s="9">
        <f t="shared" si="4"/>
        <v>0</v>
      </c>
      <c r="L17" s="8"/>
      <c r="M17" s="8"/>
      <c r="N17" s="8"/>
      <c r="O17" s="8"/>
      <c r="P17" s="8"/>
      <c r="Q17" s="8"/>
      <c r="R17" s="8"/>
      <c r="S17" s="5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</row>
    <row r="18" spans="1:34" x14ac:dyDescent="0.3">
      <c r="A18" s="12">
        <f t="shared" si="0"/>
        <v>1</v>
      </c>
      <c r="B18" s="12">
        <f t="shared" si="1"/>
        <v>1900</v>
      </c>
      <c r="C18" s="102"/>
      <c r="D18" s="103"/>
      <c r="E18" s="106"/>
      <c r="F18" s="11" t="e">
        <f t="shared" si="6"/>
        <v>#DIV/0!</v>
      </c>
      <c r="G18" s="9">
        <f t="shared" si="2"/>
        <v>0</v>
      </c>
      <c r="H18" s="9">
        <f t="shared" si="5"/>
        <v>0</v>
      </c>
      <c r="I18" s="10" t="e">
        <f t="shared" si="3"/>
        <v>#DIV/0!</v>
      </c>
      <c r="J18" s="107"/>
      <c r="K18" s="9">
        <f t="shared" si="4"/>
        <v>0</v>
      </c>
      <c r="L18" s="8"/>
      <c r="M18" s="8"/>
      <c r="N18" s="8"/>
      <c r="O18" s="8"/>
      <c r="P18" s="8"/>
      <c r="Q18" s="8"/>
      <c r="R18" s="64"/>
      <c r="S18" s="81"/>
      <c r="T18" s="64"/>
      <c r="U18" s="64"/>
      <c r="V18" s="64"/>
      <c r="W18" s="64"/>
      <c r="X18" s="64"/>
      <c r="Y18" s="64"/>
      <c r="Z18" s="64"/>
      <c r="AA18" s="64"/>
      <c r="AB18" s="64"/>
      <c r="AC18" s="8"/>
      <c r="AD18" s="8"/>
      <c r="AE18" s="8"/>
      <c r="AF18" s="8"/>
      <c r="AG18" s="8"/>
      <c r="AH18" s="8"/>
    </row>
    <row r="19" spans="1:34" x14ac:dyDescent="0.3">
      <c r="A19" s="12">
        <f t="shared" si="0"/>
        <v>1</v>
      </c>
      <c r="B19" s="12">
        <f t="shared" si="1"/>
        <v>1900</v>
      </c>
      <c r="C19" s="102"/>
      <c r="D19" s="103"/>
      <c r="E19" s="106"/>
      <c r="F19" s="11" t="e">
        <f t="shared" si="6"/>
        <v>#DIV/0!</v>
      </c>
      <c r="G19" s="9">
        <f t="shared" si="2"/>
        <v>0</v>
      </c>
      <c r="H19" s="9">
        <f t="shared" si="5"/>
        <v>0</v>
      </c>
      <c r="I19" s="10" t="e">
        <f t="shared" si="3"/>
        <v>#DIV/0!</v>
      </c>
      <c r="J19" s="107"/>
      <c r="K19" s="9">
        <f t="shared" si="4"/>
        <v>0</v>
      </c>
      <c r="L19" s="8"/>
      <c r="M19" s="8"/>
      <c r="N19" s="8"/>
      <c r="O19" s="8"/>
      <c r="P19" s="8"/>
      <c r="Q19" s="8"/>
      <c r="R19" s="64"/>
      <c r="S19" s="81"/>
      <c r="T19" s="64"/>
      <c r="U19" s="64"/>
      <c r="V19" s="64"/>
      <c r="W19" s="64"/>
      <c r="X19" s="64"/>
      <c r="Y19" s="64"/>
      <c r="Z19" s="64"/>
      <c r="AA19" s="64"/>
      <c r="AB19" s="64"/>
      <c r="AC19" s="8"/>
      <c r="AD19" s="8"/>
      <c r="AE19" s="8"/>
      <c r="AF19" s="8"/>
      <c r="AG19" s="8"/>
      <c r="AH19" s="8"/>
    </row>
    <row r="20" spans="1:34" x14ac:dyDescent="0.3">
      <c r="A20" s="12">
        <f t="shared" si="0"/>
        <v>1</v>
      </c>
      <c r="B20" s="12">
        <f t="shared" si="1"/>
        <v>1900</v>
      </c>
      <c r="C20" s="102"/>
      <c r="D20" s="103"/>
      <c r="E20" s="106"/>
      <c r="F20" s="11" t="e">
        <f t="shared" si="6"/>
        <v>#DIV/0!</v>
      </c>
      <c r="G20" s="9">
        <f t="shared" si="2"/>
        <v>0</v>
      </c>
      <c r="H20" s="9">
        <f t="shared" si="5"/>
        <v>0</v>
      </c>
      <c r="I20" s="10" t="e">
        <f t="shared" si="3"/>
        <v>#DIV/0!</v>
      </c>
      <c r="J20" s="107"/>
      <c r="K20" s="9">
        <f t="shared" si="4"/>
        <v>0</v>
      </c>
      <c r="L20" s="8"/>
      <c r="M20" s="8"/>
      <c r="N20" s="8"/>
      <c r="O20" s="8"/>
      <c r="P20" s="8"/>
      <c r="Q20" s="8"/>
      <c r="R20" s="64"/>
      <c r="S20" s="81"/>
      <c r="T20" s="64"/>
      <c r="U20" s="64"/>
      <c r="V20" s="64"/>
      <c r="W20" s="64"/>
      <c r="X20" s="64"/>
      <c r="Y20" s="64"/>
      <c r="Z20" s="64"/>
      <c r="AA20" s="64"/>
      <c r="AB20" s="64"/>
      <c r="AC20" s="8"/>
      <c r="AD20" s="8"/>
      <c r="AE20" s="8"/>
      <c r="AF20" s="8"/>
      <c r="AG20" s="8"/>
      <c r="AH20" s="8"/>
    </row>
    <row r="21" spans="1:34" x14ac:dyDescent="0.3">
      <c r="A21" s="12">
        <f t="shared" si="0"/>
        <v>1</v>
      </c>
      <c r="B21" s="12">
        <f t="shared" si="1"/>
        <v>1900</v>
      </c>
      <c r="C21" s="102"/>
      <c r="D21" s="104"/>
      <c r="E21" s="106"/>
      <c r="F21" s="11" t="e">
        <f>IF(OR(D21="Aporte",D21="Resgate"),F20,J21/H21)</f>
        <v>#DIV/0!</v>
      </c>
      <c r="G21" s="9">
        <f>IF(D21="Aporte",E21/F21,IF(D21="Resgate",-E21/F21,0))</f>
        <v>0</v>
      </c>
      <c r="H21" s="9">
        <f t="shared" si="5"/>
        <v>0</v>
      </c>
      <c r="I21" s="10" t="e">
        <f>IF(D21="Fechamento",J21,$H21*$F21)</f>
        <v>#DIV/0!</v>
      </c>
      <c r="J21" s="107"/>
      <c r="K21" s="9">
        <f>IF(D21="Fechamento",((F21/F20)-1)*100,IF(D21="Parcial",(((J21/H21)/F20)-1)*100,0))</f>
        <v>0</v>
      </c>
    </row>
    <row r="22" spans="1:34" x14ac:dyDescent="0.3">
      <c r="A22" s="12">
        <f t="shared" si="0"/>
        <v>1</v>
      </c>
      <c r="B22" s="12">
        <f t="shared" si="1"/>
        <v>1900</v>
      </c>
      <c r="C22" s="102"/>
      <c r="D22" s="103"/>
      <c r="E22" s="106"/>
      <c r="F22" s="11" t="e">
        <f t="shared" si="6"/>
        <v>#DIV/0!</v>
      </c>
      <c r="G22" s="9">
        <f t="shared" si="2"/>
        <v>0</v>
      </c>
      <c r="H22" s="9">
        <f t="shared" si="5"/>
        <v>0</v>
      </c>
      <c r="I22" s="10" t="e">
        <f t="shared" si="3"/>
        <v>#DIV/0!</v>
      </c>
      <c r="J22" s="107"/>
      <c r="K22" s="9">
        <f t="shared" si="4"/>
        <v>0</v>
      </c>
      <c r="L22" s="8"/>
      <c r="M22" s="8"/>
      <c r="N22" s="8"/>
      <c r="O22" s="8"/>
      <c r="P22" s="8"/>
      <c r="Q22" s="8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8"/>
      <c r="AD22" s="8"/>
      <c r="AE22" s="8"/>
      <c r="AF22" s="8"/>
      <c r="AG22" s="8"/>
      <c r="AH22" s="8"/>
    </row>
    <row r="23" spans="1:34" x14ac:dyDescent="0.3">
      <c r="A23" s="12">
        <f t="shared" si="0"/>
        <v>1</v>
      </c>
      <c r="B23" s="12">
        <f t="shared" si="1"/>
        <v>1900</v>
      </c>
      <c r="C23" s="102"/>
      <c r="D23" s="103"/>
      <c r="E23" s="106"/>
      <c r="F23" s="11" t="e">
        <f t="shared" si="6"/>
        <v>#DIV/0!</v>
      </c>
      <c r="G23" s="9">
        <f t="shared" si="2"/>
        <v>0</v>
      </c>
      <c r="H23" s="9">
        <f t="shared" si="5"/>
        <v>0</v>
      </c>
      <c r="I23" s="10" t="e">
        <f t="shared" si="3"/>
        <v>#DIV/0!</v>
      </c>
      <c r="J23" s="107"/>
      <c r="K23" s="9">
        <f t="shared" si="4"/>
        <v>0</v>
      </c>
      <c r="L23" s="8"/>
      <c r="M23" s="8"/>
      <c r="N23" s="8"/>
      <c r="O23" s="8"/>
      <c r="P23" s="8"/>
      <c r="Q23" s="8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8"/>
      <c r="AD23" s="8"/>
      <c r="AE23" s="8"/>
      <c r="AF23" s="8"/>
      <c r="AG23" s="8"/>
      <c r="AH23" s="8"/>
    </row>
    <row r="24" spans="1:34" x14ac:dyDescent="0.3">
      <c r="A24" s="12">
        <f t="shared" si="0"/>
        <v>1</v>
      </c>
      <c r="B24" s="12">
        <f t="shared" si="1"/>
        <v>1900</v>
      </c>
      <c r="C24" s="102"/>
      <c r="D24" s="104"/>
      <c r="E24" s="106"/>
      <c r="F24" s="11" t="e">
        <f t="shared" si="6"/>
        <v>#DIV/0!</v>
      </c>
      <c r="G24" s="9">
        <f t="shared" si="2"/>
        <v>0</v>
      </c>
      <c r="H24" s="9">
        <f t="shared" si="5"/>
        <v>0</v>
      </c>
      <c r="I24" s="10" t="e">
        <f t="shared" si="3"/>
        <v>#DIV/0!</v>
      </c>
      <c r="J24" s="107"/>
      <c r="K24" s="9">
        <f t="shared" si="4"/>
        <v>0</v>
      </c>
      <c r="V24" s="65"/>
    </row>
    <row r="25" spans="1:34" x14ac:dyDescent="0.3">
      <c r="A25" s="12">
        <f t="shared" si="0"/>
        <v>1</v>
      </c>
      <c r="B25" s="12">
        <f t="shared" si="1"/>
        <v>1900</v>
      </c>
      <c r="C25" s="102"/>
      <c r="D25" s="103"/>
      <c r="E25" s="106"/>
      <c r="F25" s="11" t="e">
        <f t="shared" si="6"/>
        <v>#DIV/0!</v>
      </c>
      <c r="G25" s="9">
        <f t="shared" si="2"/>
        <v>0</v>
      </c>
      <c r="H25" s="9">
        <f t="shared" si="5"/>
        <v>0</v>
      </c>
      <c r="I25" s="10" t="e">
        <f t="shared" si="3"/>
        <v>#DIV/0!</v>
      </c>
      <c r="J25" s="107"/>
      <c r="K25" s="9">
        <f t="shared" si="4"/>
        <v>0</v>
      </c>
      <c r="L25" s="8"/>
      <c r="M25" s="8"/>
      <c r="N25" s="8"/>
      <c r="O25" s="8"/>
      <c r="P25" s="8"/>
      <c r="Q25" s="8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8"/>
      <c r="AD25" s="8"/>
      <c r="AE25" s="8"/>
      <c r="AF25" s="8"/>
      <c r="AG25" s="8"/>
      <c r="AH25" s="8"/>
    </row>
    <row r="26" spans="1:34" x14ac:dyDescent="0.3">
      <c r="A26" s="12">
        <f t="shared" si="0"/>
        <v>1</v>
      </c>
      <c r="B26" s="12">
        <f t="shared" si="1"/>
        <v>1900</v>
      </c>
      <c r="C26" s="102"/>
      <c r="D26" s="103"/>
      <c r="E26" s="106"/>
      <c r="F26" s="11" t="e">
        <f t="shared" si="6"/>
        <v>#DIV/0!</v>
      </c>
      <c r="G26" s="9">
        <f t="shared" si="2"/>
        <v>0</v>
      </c>
      <c r="H26" s="9">
        <f t="shared" si="5"/>
        <v>0</v>
      </c>
      <c r="I26" s="10" t="e">
        <f t="shared" si="3"/>
        <v>#DIV/0!</v>
      </c>
      <c r="J26" s="107"/>
      <c r="K26" s="9">
        <f t="shared" si="4"/>
        <v>0</v>
      </c>
      <c r="L26" s="8"/>
      <c r="M26" s="8"/>
      <c r="N26" s="8"/>
      <c r="O26" s="8"/>
      <c r="P26" s="8"/>
      <c r="Q26" s="8"/>
      <c r="R26" s="64"/>
      <c r="S26" s="64"/>
      <c r="T26" s="64"/>
      <c r="U26" s="64"/>
      <c r="V26" s="66"/>
      <c r="W26" s="64"/>
      <c r="X26" s="64"/>
      <c r="Y26" s="64"/>
      <c r="Z26" s="64"/>
      <c r="AA26" s="64"/>
      <c r="AB26" s="64"/>
      <c r="AC26" s="8"/>
      <c r="AD26" s="8"/>
      <c r="AE26" s="8"/>
      <c r="AF26" s="8"/>
      <c r="AG26" s="8"/>
      <c r="AH26" s="8"/>
    </row>
    <row r="27" spans="1:34" x14ac:dyDescent="0.3">
      <c r="A27" s="12">
        <f t="shared" si="0"/>
        <v>1</v>
      </c>
      <c r="B27" s="12">
        <f t="shared" si="1"/>
        <v>1900</v>
      </c>
      <c r="C27" s="102"/>
      <c r="D27" s="103"/>
      <c r="E27" s="106"/>
      <c r="F27" s="11" t="e">
        <f t="shared" si="6"/>
        <v>#DIV/0!</v>
      </c>
      <c r="G27" s="9">
        <f t="shared" si="2"/>
        <v>0</v>
      </c>
      <c r="H27" s="9">
        <f t="shared" si="5"/>
        <v>0</v>
      </c>
      <c r="I27" s="10" t="e">
        <f t="shared" si="3"/>
        <v>#DIV/0!</v>
      </c>
      <c r="J27" s="107"/>
      <c r="K27" s="9">
        <f t="shared" si="4"/>
        <v>0</v>
      </c>
      <c r="L27" s="8"/>
      <c r="M27" s="8"/>
      <c r="N27" s="8"/>
      <c r="O27" s="8"/>
      <c r="P27" s="8"/>
      <c r="Q27" s="8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8"/>
      <c r="AD27" s="8"/>
      <c r="AE27" s="8"/>
      <c r="AF27" s="8"/>
      <c r="AG27" s="8"/>
      <c r="AH27" s="8"/>
    </row>
    <row r="28" spans="1:34" x14ac:dyDescent="0.3">
      <c r="A28" s="12">
        <f t="shared" si="0"/>
        <v>1</v>
      </c>
      <c r="B28" s="12">
        <f t="shared" si="1"/>
        <v>1900</v>
      </c>
      <c r="C28" s="102"/>
      <c r="D28" s="104"/>
      <c r="E28" s="106"/>
      <c r="F28" s="11" t="e">
        <f t="shared" si="6"/>
        <v>#DIV/0!</v>
      </c>
      <c r="G28" s="9">
        <f t="shared" si="2"/>
        <v>0</v>
      </c>
      <c r="H28" s="9">
        <f t="shared" si="5"/>
        <v>0</v>
      </c>
      <c r="I28" s="10" t="e">
        <f t="shared" si="3"/>
        <v>#DIV/0!</v>
      </c>
      <c r="J28" s="108"/>
      <c r="K28" s="9">
        <f t="shared" si="4"/>
        <v>0</v>
      </c>
      <c r="V28" s="65"/>
    </row>
    <row r="29" spans="1:34" x14ac:dyDescent="0.3">
      <c r="A29" s="12">
        <f t="shared" si="0"/>
        <v>1</v>
      </c>
      <c r="B29" s="12">
        <f t="shared" si="1"/>
        <v>1900</v>
      </c>
      <c r="C29" s="102"/>
      <c r="D29" s="103"/>
      <c r="E29" s="106"/>
      <c r="F29" s="11" t="e">
        <f t="shared" si="6"/>
        <v>#DIV/0!</v>
      </c>
      <c r="G29" s="9">
        <f t="shared" si="2"/>
        <v>0</v>
      </c>
      <c r="H29" s="9">
        <f t="shared" si="5"/>
        <v>0</v>
      </c>
      <c r="I29" s="10" t="e">
        <f t="shared" si="3"/>
        <v>#DIV/0!</v>
      </c>
      <c r="J29" s="107"/>
      <c r="K29" s="9">
        <f t="shared" si="4"/>
        <v>0</v>
      </c>
      <c r="L29" s="8"/>
      <c r="M29" s="8"/>
      <c r="N29" s="8"/>
      <c r="O29" s="8"/>
      <c r="P29" s="8"/>
      <c r="Q29" s="8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8"/>
      <c r="AD29" s="8"/>
      <c r="AE29" s="8"/>
      <c r="AF29" s="8"/>
      <c r="AG29" s="8"/>
      <c r="AH29" s="8"/>
    </row>
    <row r="30" spans="1:34" x14ac:dyDescent="0.3">
      <c r="A30" s="12">
        <f t="shared" si="0"/>
        <v>1</v>
      </c>
      <c r="B30" s="12">
        <f t="shared" si="1"/>
        <v>1900</v>
      </c>
      <c r="C30" s="102"/>
      <c r="D30" s="103"/>
      <c r="E30" s="106"/>
      <c r="F30" s="11" t="e">
        <f t="shared" si="6"/>
        <v>#DIV/0!</v>
      </c>
      <c r="G30" s="9">
        <f t="shared" si="2"/>
        <v>0</v>
      </c>
      <c r="H30" s="9">
        <f t="shared" si="5"/>
        <v>0</v>
      </c>
      <c r="I30" s="10" t="e">
        <f t="shared" si="3"/>
        <v>#DIV/0!</v>
      </c>
      <c r="J30" s="107"/>
      <c r="K30" s="9">
        <f t="shared" si="4"/>
        <v>0</v>
      </c>
      <c r="L30" s="8"/>
      <c r="M30" s="8"/>
      <c r="N30" s="8"/>
      <c r="O30" s="8"/>
      <c r="P30" s="8"/>
      <c r="Q30" s="8"/>
      <c r="R30" s="80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8"/>
      <c r="AD30" s="8"/>
      <c r="AE30" s="8"/>
      <c r="AF30" s="8"/>
      <c r="AG30" s="8"/>
      <c r="AH30" s="8"/>
    </row>
    <row r="31" spans="1:34" x14ac:dyDescent="0.3">
      <c r="A31" s="12">
        <f t="shared" si="0"/>
        <v>1</v>
      </c>
      <c r="B31" s="12">
        <f t="shared" si="1"/>
        <v>1900</v>
      </c>
      <c r="C31" s="102"/>
      <c r="D31" s="104"/>
      <c r="E31" s="106"/>
      <c r="F31" s="11" t="e">
        <f t="shared" si="6"/>
        <v>#DIV/0!</v>
      </c>
      <c r="G31" s="9">
        <f t="shared" si="2"/>
        <v>0</v>
      </c>
      <c r="H31" s="9">
        <f t="shared" si="5"/>
        <v>0</v>
      </c>
      <c r="I31" s="10" t="e">
        <f t="shared" si="3"/>
        <v>#DIV/0!</v>
      </c>
      <c r="J31" s="107"/>
      <c r="K31" s="9">
        <f t="shared" si="4"/>
        <v>0</v>
      </c>
    </row>
    <row r="32" spans="1:34" x14ac:dyDescent="0.3">
      <c r="A32" s="12">
        <f t="shared" si="0"/>
        <v>1</v>
      </c>
      <c r="B32" s="12">
        <f t="shared" si="1"/>
        <v>1900</v>
      </c>
      <c r="C32" s="102"/>
      <c r="D32" s="103"/>
      <c r="E32" s="106"/>
      <c r="F32" s="11" t="e">
        <f t="shared" si="6"/>
        <v>#DIV/0!</v>
      </c>
      <c r="G32" s="9">
        <f t="shared" si="2"/>
        <v>0</v>
      </c>
      <c r="H32" s="9">
        <f t="shared" si="5"/>
        <v>0</v>
      </c>
      <c r="I32" s="10" t="e">
        <f t="shared" si="3"/>
        <v>#DIV/0!</v>
      </c>
      <c r="J32" s="107"/>
      <c r="K32" s="9">
        <f t="shared" si="4"/>
        <v>0</v>
      </c>
    </row>
    <row r="33" spans="1:34" x14ac:dyDescent="0.3">
      <c r="A33" s="12">
        <f t="shared" si="0"/>
        <v>1</v>
      </c>
      <c r="B33" s="12">
        <f t="shared" si="1"/>
        <v>1900</v>
      </c>
      <c r="C33" s="102"/>
      <c r="D33" s="104"/>
      <c r="E33" s="106"/>
      <c r="F33" s="11" t="e">
        <f t="shared" si="6"/>
        <v>#DIV/0!</v>
      </c>
      <c r="G33" s="9">
        <f t="shared" si="2"/>
        <v>0</v>
      </c>
      <c r="H33" s="9">
        <f t="shared" si="5"/>
        <v>0</v>
      </c>
      <c r="I33" s="10" t="e">
        <f t="shared" si="3"/>
        <v>#DIV/0!</v>
      </c>
      <c r="J33" s="107"/>
      <c r="K33" s="9">
        <f t="shared" si="4"/>
        <v>0</v>
      </c>
      <c r="L33" s="8"/>
      <c r="M33" s="8"/>
      <c r="N33" s="8"/>
      <c r="O33" s="8"/>
      <c r="P33" s="8"/>
      <c r="Q33" s="8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8"/>
      <c r="AD33" s="8"/>
      <c r="AE33" s="8"/>
      <c r="AF33" s="8"/>
      <c r="AG33" s="8"/>
      <c r="AH33" s="8"/>
    </row>
    <row r="34" spans="1:34" x14ac:dyDescent="0.3">
      <c r="A34" s="12">
        <f t="shared" si="0"/>
        <v>1</v>
      </c>
      <c r="B34" s="12">
        <f t="shared" si="1"/>
        <v>1900</v>
      </c>
      <c r="C34" s="102"/>
      <c r="D34" s="104"/>
      <c r="E34" s="106"/>
      <c r="F34" s="11" t="e">
        <f t="shared" si="6"/>
        <v>#DIV/0!</v>
      </c>
      <c r="G34" s="9">
        <f t="shared" si="2"/>
        <v>0</v>
      </c>
      <c r="H34" s="9">
        <f t="shared" si="5"/>
        <v>0</v>
      </c>
      <c r="I34" s="10" t="e">
        <f t="shared" si="3"/>
        <v>#DIV/0!</v>
      </c>
      <c r="J34" s="107"/>
      <c r="K34" s="9">
        <f t="shared" si="4"/>
        <v>0</v>
      </c>
      <c r="L34" s="8"/>
      <c r="M34" s="8"/>
      <c r="N34" s="8"/>
      <c r="O34" s="8"/>
      <c r="P34" s="8"/>
      <c r="Q34" s="8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8"/>
      <c r="AD34" s="8"/>
      <c r="AE34" s="8"/>
      <c r="AF34" s="8"/>
      <c r="AG34" s="8"/>
      <c r="AH34" s="8"/>
    </row>
    <row r="35" spans="1:34" x14ac:dyDescent="0.3">
      <c r="A35" s="12">
        <f t="shared" si="0"/>
        <v>1</v>
      </c>
      <c r="B35" s="12">
        <f t="shared" si="1"/>
        <v>1900</v>
      </c>
      <c r="C35" s="102"/>
      <c r="D35" s="103"/>
      <c r="E35" s="106"/>
      <c r="F35" s="11" t="e">
        <f t="shared" si="6"/>
        <v>#DIV/0!</v>
      </c>
      <c r="G35" s="9">
        <f t="shared" si="2"/>
        <v>0</v>
      </c>
      <c r="H35" s="9">
        <f t="shared" si="5"/>
        <v>0</v>
      </c>
      <c r="I35" s="10" t="e">
        <f t="shared" si="3"/>
        <v>#DIV/0!</v>
      </c>
      <c r="J35" s="107"/>
      <c r="K35" s="9">
        <f t="shared" si="4"/>
        <v>0</v>
      </c>
    </row>
    <row r="36" spans="1:34" x14ac:dyDescent="0.3">
      <c r="A36" s="12">
        <f t="shared" si="0"/>
        <v>1</v>
      </c>
      <c r="B36" s="12">
        <f t="shared" si="1"/>
        <v>1900</v>
      </c>
      <c r="C36" s="102"/>
      <c r="D36" s="104"/>
      <c r="E36" s="106"/>
      <c r="F36" s="11" t="e">
        <f t="shared" si="6"/>
        <v>#DIV/0!</v>
      </c>
      <c r="G36" s="9">
        <f t="shared" si="2"/>
        <v>0</v>
      </c>
      <c r="H36" s="9">
        <f t="shared" si="5"/>
        <v>0</v>
      </c>
      <c r="I36" s="10" t="e">
        <f t="shared" si="3"/>
        <v>#DIV/0!</v>
      </c>
      <c r="J36" s="107"/>
      <c r="K36" s="9">
        <f t="shared" si="4"/>
        <v>0</v>
      </c>
      <c r="L36" s="8"/>
      <c r="M36" s="8"/>
      <c r="N36" s="8"/>
      <c r="O36" s="8"/>
      <c r="P36" s="8"/>
      <c r="Q36" s="8"/>
      <c r="R36" s="64"/>
      <c r="T36" s="64"/>
      <c r="U36" s="64"/>
      <c r="V36" s="64"/>
      <c r="W36" s="64"/>
      <c r="X36" s="64"/>
      <c r="Y36" s="64"/>
      <c r="Z36" s="64"/>
      <c r="AA36" s="64"/>
      <c r="AB36" s="64"/>
      <c r="AC36" s="8"/>
      <c r="AD36" s="8"/>
      <c r="AE36" s="8"/>
      <c r="AF36" s="8"/>
      <c r="AG36" s="8"/>
      <c r="AH36" s="8"/>
    </row>
    <row r="37" spans="1:34" x14ac:dyDescent="0.3">
      <c r="A37" s="12">
        <f t="shared" si="0"/>
        <v>1</v>
      </c>
      <c r="B37" s="12">
        <f t="shared" si="1"/>
        <v>1900</v>
      </c>
      <c r="C37" s="102"/>
      <c r="D37" s="104"/>
      <c r="E37" s="106"/>
      <c r="F37" s="11" t="e">
        <f t="shared" si="6"/>
        <v>#DIV/0!</v>
      </c>
      <c r="G37" s="9">
        <f t="shared" si="2"/>
        <v>0</v>
      </c>
      <c r="H37" s="9">
        <f t="shared" si="5"/>
        <v>0</v>
      </c>
      <c r="I37" s="10" t="e">
        <f t="shared" si="3"/>
        <v>#DIV/0!</v>
      </c>
      <c r="J37" s="107"/>
      <c r="K37" s="9">
        <f t="shared" si="4"/>
        <v>0</v>
      </c>
    </row>
    <row r="38" spans="1:34" x14ac:dyDescent="0.3">
      <c r="A38" s="12">
        <f t="shared" si="0"/>
        <v>1</v>
      </c>
      <c r="B38" s="12">
        <f t="shared" si="1"/>
        <v>1900</v>
      </c>
      <c r="C38" s="102"/>
      <c r="D38" s="104"/>
      <c r="E38" s="106"/>
      <c r="F38" s="11" t="e">
        <f t="shared" si="6"/>
        <v>#DIV/0!</v>
      </c>
      <c r="G38" s="9">
        <f t="shared" si="2"/>
        <v>0</v>
      </c>
      <c r="H38" s="9">
        <f t="shared" si="5"/>
        <v>0</v>
      </c>
      <c r="I38" s="10" t="e">
        <f t="shared" si="3"/>
        <v>#DIV/0!</v>
      </c>
      <c r="J38" s="106"/>
      <c r="K38" s="9">
        <f t="shared" si="4"/>
        <v>0</v>
      </c>
      <c r="S38" s="121"/>
      <c r="T38" s="121"/>
      <c r="U38" s="60"/>
      <c r="V38" s="60"/>
    </row>
    <row r="39" spans="1:34" x14ac:dyDescent="0.3">
      <c r="A39" s="12">
        <f t="shared" si="0"/>
        <v>1</v>
      </c>
      <c r="B39" s="12">
        <f t="shared" si="1"/>
        <v>1900</v>
      </c>
      <c r="C39" s="102"/>
      <c r="D39" s="103"/>
      <c r="E39" s="106"/>
      <c r="F39" s="11" t="e">
        <f t="shared" si="6"/>
        <v>#DIV/0!</v>
      </c>
      <c r="G39" s="9">
        <f t="shared" si="2"/>
        <v>0</v>
      </c>
      <c r="H39" s="9">
        <f t="shared" si="5"/>
        <v>0</v>
      </c>
      <c r="I39" s="10" t="e">
        <f t="shared" si="3"/>
        <v>#DIV/0!</v>
      </c>
      <c r="J39" s="107"/>
      <c r="K39" s="9">
        <f t="shared" si="4"/>
        <v>0</v>
      </c>
      <c r="L39" s="8"/>
      <c r="M39" s="8"/>
      <c r="N39" s="8"/>
      <c r="O39" s="8"/>
      <c r="P39" s="8"/>
      <c r="Q39" s="8"/>
      <c r="R39" s="66"/>
      <c r="S39" s="120"/>
      <c r="T39" s="120"/>
      <c r="U39" s="64"/>
      <c r="V39" s="64"/>
      <c r="W39" s="64"/>
      <c r="X39" s="64"/>
      <c r="Y39" s="64"/>
      <c r="Z39" s="64"/>
      <c r="AA39" s="64"/>
      <c r="AB39" s="64"/>
      <c r="AC39" s="8"/>
      <c r="AD39" s="8"/>
      <c r="AE39" s="8"/>
      <c r="AF39" s="8"/>
      <c r="AG39" s="8"/>
      <c r="AH39" s="8"/>
    </row>
    <row r="40" spans="1:34" x14ac:dyDescent="0.3">
      <c r="A40" s="12">
        <f t="shared" si="0"/>
        <v>1</v>
      </c>
      <c r="B40" s="12">
        <f t="shared" si="1"/>
        <v>1900</v>
      </c>
      <c r="C40" s="102"/>
      <c r="D40" s="103"/>
      <c r="E40" s="106"/>
      <c r="F40" s="11" t="e">
        <f t="shared" si="6"/>
        <v>#DIV/0!</v>
      </c>
      <c r="G40" s="9">
        <f t="shared" si="2"/>
        <v>0</v>
      </c>
      <c r="H40" s="9">
        <f t="shared" si="5"/>
        <v>0</v>
      </c>
      <c r="I40" s="10" t="e">
        <f t="shared" si="3"/>
        <v>#DIV/0!</v>
      </c>
      <c r="J40" s="107"/>
      <c r="K40" s="9">
        <f t="shared" si="4"/>
        <v>0</v>
      </c>
      <c r="S40" s="121"/>
      <c r="T40" s="121"/>
      <c r="U40" s="60"/>
      <c r="V40" s="60"/>
    </row>
    <row r="41" spans="1:34" x14ac:dyDescent="0.3">
      <c r="A41" s="12">
        <f t="shared" si="0"/>
        <v>1</v>
      </c>
      <c r="B41" s="12">
        <f t="shared" si="1"/>
        <v>1900</v>
      </c>
      <c r="C41" s="102"/>
      <c r="D41" s="103"/>
      <c r="E41" s="106"/>
      <c r="F41" s="11" t="e">
        <f t="shared" si="6"/>
        <v>#DIV/0!</v>
      </c>
      <c r="G41" s="9">
        <f t="shared" si="2"/>
        <v>0</v>
      </c>
      <c r="H41" s="9">
        <f t="shared" si="5"/>
        <v>0</v>
      </c>
      <c r="I41" s="10" t="e">
        <f t="shared" si="3"/>
        <v>#DIV/0!</v>
      </c>
      <c r="J41" s="107"/>
      <c r="K41" s="9">
        <f t="shared" si="4"/>
        <v>0</v>
      </c>
      <c r="L41" s="8"/>
      <c r="M41" s="8"/>
      <c r="N41" s="8"/>
      <c r="O41" s="8"/>
      <c r="P41" s="8"/>
      <c r="Q41" s="8"/>
      <c r="R41" s="64"/>
      <c r="S41" s="121"/>
      <c r="T41" s="121"/>
      <c r="U41" s="64"/>
      <c r="V41" s="64"/>
      <c r="W41" s="64"/>
      <c r="X41" s="64"/>
      <c r="Y41" s="64"/>
      <c r="Z41" s="64"/>
      <c r="AA41" s="64"/>
      <c r="AB41" s="64"/>
      <c r="AC41" s="8"/>
      <c r="AD41" s="8"/>
      <c r="AE41" s="8"/>
      <c r="AF41" s="8"/>
      <c r="AG41" s="8"/>
      <c r="AH41" s="8"/>
    </row>
    <row r="42" spans="1:34" x14ac:dyDescent="0.3">
      <c r="A42" s="12">
        <f t="shared" si="0"/>
        <v>1</v>
      </c>
      <c r="B42" s="12">
        <f t="shared" si="1"/>
        <v>1900</v>
      </c>
      <c r="C42" s="102"/>
      <c r="D42" s="104"/>
      <c r="E42" s="106"/>
      <c r="F42" s="11" t="e">
        <f t="shared" si="6"/>
        <v>#DIV/0!</v>
      </c>
      <c r="G42" s="9">
        <f t="shared" si="2"/>
        <v>0</v>
      </c>
      <c r="H42" s="9">
        <f t="shared" si="5"/>
        <v>0</v>
      </c>
      <c r="I42" s="10" t="e">
        <f t="shared" si="3"/>
        <v>#DIV/0!</v>
      </c>
      <c r="J42" s="107"/>
      <c r="K42" s="9">
        <f t="shared" si="4"/>
        <v>0</v>
      </c>
      <c r="S42" s="120"/>
      <c r="T42" s="120"/>
      <c r="U42" s="60"/>
      <c r="V42" s="60"/>
    </row>
    <row r="43" spans="1:34" x14ac:dyDescent="0.3">
      <c r="A43" s="12">
        <f t="shared" si="0"/>
        <v>1</v>
      </c>
      <c r="B43" s="12">
        <f t="shared" si="1"/>
        <v>1900</v>
      </c>
      <c r="C43" s="102"/>
      <c r="D43" s="103"/>
      <c r="E43" s="106"/>
      <c r="F43" s="11" t="e">
        <f t="shared" si="6"/>
        <v>#DIV/0!</v>
      </c>
      <c r="G43" s="9">
        <f t="shared" si="2"/>
        <v>0</v>
      </c>
      <c r="H43" s="9">
        <f t="shared" si="5"/>
        <v>0</v>
      </c>
      <c r="I43" s="10" t="e">
        <f t="shared" si="3"/>
        <v>#DIV/0!</v>
      </c>
      <c r="J43" s="107"/>
      <c r="K43" s="9">
        <f t="shared" si="4"/>
        <v>0</v>
      </c>
      <c r="L43" s="8"/>
      <c r="M43" s="8"/>
      <c r="N43" s="8"/>
      <c r="O43" s="8"/>
      <c r="P43" s="8"/>
      <c r="Q43" s="8"/>
      <c r="R43" s="64"/>
      <c r="S43" s="120"/>
      <c r="T43" s="120"/>
      <c r="U43" s="64"/>
      <c r="V43" s="64"/>
      <c r="W43" s="64"/>
      <c r="X43" s="64"/>
      <c r="Y43" s="64"/>
      <c r="Z43" s="64"/>
      <c r="AA43" s="64"/>
      <c r="AB43" s="64"/>
      <c r="AC43" s="8"/>
      <c r="AD43" s="8"/>
      <c r="AE43" s="8"/>
      <c r="AF43" s="8"/>
      <c r="AG43" s="8"/>
      <c r="AH43" s="8"/>
    </row>
    <row r="44" spans="1:34" x14ac:dyDescent="0.3">
      <c r="A44" s="12">
        <f t="shared" si="0"/>
        <v>1</v>
      </c>
      <c r="B44" s="12">
        <f t="shared" si="1"/>
        <v>1900</v>
      </c>
      <c r="C44" s="102"/>
      <c r="D44" s="103"/>
      <c r="E44" s="106"/>
      <c r="F44" s="11" t="e">
        <f t="shared" si="6"/>
        <v>#DIV/0!</v>
      </c>
      <c r="G44" s="9">
        <f t="shared" si="2"/>
        <v>0</v>
      </c>
      <c r="H44" s="9">
        <f t="shared" si="5"/>
        <v>0</v>
      </c>
      <c r="I44" s="10" t="e">
        <f t="shared" si="3"/>
        <v>#DIV/0!</v>
      </c>
      <c r="J44" s="107"/>
      <c r="K44" s="9">
        <f t="shared" si="4"/>
        <v>0</v>
      </c>
      <c r="L44" s="8"/>
      <c r="M44" s="8"/>
      <c r="N44" s="8"/>
      <c r="O44" s="8"/>
      <c r="P44" s="8"/>
      <c r="Q44" s="8"/>
      <c r="T44" s="64"/>
      <c r="U44" s="64"/>
      <c r="V44" s="64"/>
      <c r="W44" s="64"/>
      <c r="X44" s="64"/>
      <c r="Y44" s="64"/>
      <c r="Z44" s="64"/>
      <c r="AA44" s="64"/>
      <c r="AB44" s="64"/>
      <c r="AC44" s="8"/>
      <c r="AD44" s="8"/>
      <c r="AE44" s="8"/>
      <c r="AF44" s="8"/>
      <c r="AG44" s="8"/>
      <c r="AH44" s="8"/>
    </row>
    <row r="45" spans="1:34" x14ac:dyDescent="0.3">
      <c r="A45" s="12">
        <f t="shared" si="0"/>
        <v>1</v>
      </c>
      <c r="B45" s="12">
        <f t="shared" si="1"/>
        <v>1900</v>
      </c>
      <c r="C45" s="102"/>
      <c r="D45" s="103"/>
      <c r="E45" s="106"/>
      <c r="F45" s="11" t="e">
        <f t="shared" si="6"/>
        <v>#DIV/0!</v>
      </c>
      <c r="G45" s="9">
        <f t="shared" si="2"/>
        <v>0</v>
      </c>
      <c r="H45" s="9">
        <f t="shared" si="5"/>
        <v>0</v>
      </c>
      <c r="I45" s="10" t="e">
        <f t="shared" si="3"/>
        <v>#DIV/0!</v>
      </c>
      <c r="J45" s="107"/>
      <c r="K45" s="9">
        <f t="shared" si="4"/>
        <v>0</v>
      </c>
    </row>
    <row r="46" spans="1:34" x14ac:dyDescent="0.3">
      <c r="A46" s="12">
        <f t="shared" si="0"/>
        <v>1</v>
      </c>
      <c r="B46" s="12">
        <f t="shared" si="1"/>
        <v>1900</v>
      </c>
      <c r="C46" s="102"/>
      <c r="D46" s="104"/>
      <c r="E46" s="106"/>
      <c r="F46" s="11" t="e">
        <f t="shared" si="6"/>
        <v>#DIV/0!</v>
      </c>
      <c r="G46" s="9">
        <f t="shared" si="2"/>
        <v>0</v>
      </c>
      <c r="H46" s="9">
        <f t="shared" si="5"/>
        <v>0</v>
      </c>
      <c r="I46" s="10" t="e">
        <f t="shared" si="3"/>
        <v>#DIV/0!</v>
      </c>
      <c r="J46" s="107"/>
      <c r="K46" s="9">
        <f t="shared" si="4"/>
        <v>0</v>
      </c>
    </row>
    <row r="47" spans="1:34" x14ac:dyDescent="0.3">
      <c r="A47" s="12">
        <f t="shared" si="0"/>
        <v>1</v>
      </c>
      <c r="B47" s="12">
        <f t="shared" si="1"/>
        <v>1900</v>
      </c>
      <c r="C47" s="102"/>
      <c r="D47" s="103"/>
      <c r="E47" s="106"/>
      <c r="F47" s="11" t="e">
        <f t="shared" si="6"/>
        <v>#DIV/0!</v>
      </c>
      <c r="G47" s="9">
        <f t="shared" si="2"/>
        <v>0</v>
      </c>
      <c r="H47" s="9">
        <f t="shared" si="5"/>
        <v>0</v>
      </c>
      <c r="I47" s="10" t="e">
        <f t="shared" si="3"/>
        <v>#DIV/0!</v>
      </c>
      <c r="J47" s="107"/>
      <c r="K47" s="9">
        <f t="shared" si="4"/>
        <v>0</v>
      </c>
      <c r="L47" s="8"/>
      <c r="M47" s="8"/>
      <c r="N47" s="8"/>
      <c r="O47" s="8"/>
      <c r="P47" s="8"/>
      <c r="Q47" s="8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8"/>
      <c r="AD47" s="8"/>
      <c r="AE47" s="8"/>
      <c r="AF47" s="8"/>
      <c r="AG47" s="8"/>
      <c r="AH47" s="8"/>
    </row>
    <row r="48" spans="1:34" x14ac:dyDescent="0.3">
      <c r="A48" s="12">
        <f t="shared" si="0"/>
        <v>1</v>
      </c>
      <c r="B48" s="12">
        <f t="shared" si="1"/>
        <v>1900</v>
      </c>
      <c r="C48" s="102"/>
      <c r="D48" s="103"/>
      <c r="E48" s="106"/>
      <c r="F48" s="11" t="e">
        <f t="shared" si="6"/>
        <v>#DIV/0!</v>
      </c>
      <c r="G48" s="9">
        <f t="shared" si="2"/>
        <v>0</v>
      </c>
      <c r="H48" s="9">
        <f t="shared" si="5"/>
        <v>0</v>
      </c>
      <c r="I48" s="10" t="e">
        <f t="shared" si="3"/>
        <v>#DIV/0!</v>
      </c>
      <c r="J48" s="107"/>
      <c r="K48" s="9">
        <f t="shared" si="4"/>
        <v>0</v>
      </c>
      <c r="L48" s="8"/>
      <c r="M48" s="8"/>
      <c r="N48" s="8"/>
      <c r="O48" s="8"/>
      <c r="P48" s="8"/>
      <c r="Q48" s="8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8"/>
      <c r="AD48" s="8"/>
      <c r="AE48" s="8"/>
      <c r="AF48" s="8"/>
      <c r="AG48" s="8"/>
      <c r="AH48" s="8"/>
    </row>
    <row r="49" spans="1:34" x14ac:dyDescent="0.3">
      <c r="A49" s="12">
        <f t="shared" si="0"/>
        <v>1</v>
      </c>
      <c r="B49" s="12">
        <f t="shared" si="1"/>
        <v>1900</v>
      </c>
      <c r="C49" s="102"/>
      <c r="D49" s="103"/>
      <c r="E49" s="106"/>
      <c r="F49" s="11" t="e">
        <f t="shared" si="6"/>
        <v>#DIV/0!</v>
      </c>
      <c r="G49" s="9">
        <f t="shared" si="2"/>
        <v>0</v>
      </c>
      <c r="H49" s="9">
        <f t="shared" si="5"/>
        <v>0</v>
      </c>
      <c r="I49" s="10" t="e">
        <f t="shared" si="3"/>
        <v>#DIV/0!</v>
      </c>
      <c r="J49" s="107"/>
      <c r="K49" s="9">
        <f t="shared" si="4"/>
        <v>0</v>
      </c>
      <c r="S49" s="54"/>
      <c r="T49" s="2"/>
      <c r="U49" s="54"/>
    </row>
    <row r="50" spans="1:34" x14ac:dyDescent="0.3">
      <c r="A50" s="12">
        <f t="shared" si="0"/>
        <v>1</v>
      </c>
      <c r="B50" s="12">
        <f t="shared" si="1"/>
        <v>1900</v>
      </c>
      <c r="C50" s="102"/>
      <c r="D50" s="103"/>
      <c r="E50" s="106"/>
      <c r="F50" s="11" t="e">
        <f t="shared" si="6"/>
        <v>#DIV/0!</v>
      </c>
      <c r="G50" s="9">
        <f t="shared" si="2"/>
        <v>0</v>
      </c>
      <c r="H50" s="9">
        <f t="shared" si="5"/>
        <v>0</v>
      </c>
      <c r="I50" s="10" t="e">
        <f t="shared" si="3"/>
        <v>#DIV/0!</v>
      </c>
      <c r="J50" s="107"/>
      <c r="K50" s="9">
        <f t="shared" si="4"/>
        <v>0</v>
      </c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</row>
    <row r="51" spans="1:34" x14ac:dyDescent="0.3">
      <c r="A51" s="12">
        <f t="shared" si="0"/>
        <v>1</v>
      </c>
      <c r="B51" s="12">
        <f t="shared" si="1"/>
        <v>1900</v>
      </c>
      <c r="C51" s="102"/>
      <c r="D51" s="103"/>
      <c r="E51" s="106"/>
      <c r="F51" s="11" t="e">
        <f t="shared" si="6"/>
        <v>#DIV/0!</v>
      </c>
      <c r="G51" s="9">
        <f t="shared" si="2"/>
        <v>0</v>
      </c>
      <c r="H51" s="9">
        <f t="shared" si="5"/>
        <v>0</v>
      </c>
      <c r="I51" s="10" t="e">
        <f t="shared" si="3"/>
        <v>#DIV/0!</v>
      </c>
      <c r="J51" s="107"/>
      <c r="K51" s="9">
        <f t="shared" si="4"/>
        <v>0</v>
      </c>
      <c r="L51" s="8"/>
      <c r="M51" s="8"/>
      <c r="N51" s="8"/>
      <c r="O51" s="8"/>
      <c r="P51" s="8"/>
      <c r="Q51" s="8"/>
      <c r="R51" s="8"/>
      <c r="S51" s="5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</row>
    <row r="52" spans="1:34" x14ac:dyDescent="0.3">
      <c r="A52" s="12">
        <f t="shared" si="0"/>
        <v>1</v>
      </c>
      <c r="B52" s="12">
        <f t="shared" si="1"/>
        <v>1900</v>
      </c>
      <c r="C52" s="102"/>
      <c r="D52" s="104"/>
      <c r="E52" s="106"/>
      <c r="F52" s="11" t="e">
        <f t="shared" si="6"/>
        <v>#DIV/0!</v>
      </c>
      <c r="G52" s="9">
        <f t="shared" si="2"/>
        <v>0</v>
      </c>
      <c r="H52" s="9">
        <f t="shared" si="5"/>
        <v>0</v>
      </c>
      <c r="I52" s="10" t="e">
        <f t="shared" si="3"/>
        <v>#DIV/0!</v>
      </c>
      <c r="J52" s="107"/>
      <c r="K52" s="9">
        <f t="shared" si="4"/>
        <v>0</v>
      </c>
      <c r="S52" s="3"/>
      <c r="T52" s="2"/>
    </row>
    <row r="53" spans="1:34" x14ac:dyDescent="0.3">
      <c r="A53" s="12">
        <f t="shared" si="0"/>
        <v>1</v>
      </c>
      <c r="B53" s="12">
        <f t="shared" si="1"/>
        <v>1900</v>
      </c>
      <c r="C53" s="102"/>
      <c r="D53" s="103"/>
      <c r="E53" s="106"/>
      <c r="F53" s="11" t="e">
        <f t="shared" si="6"/>
        <v>#DIV/0!</v>
      </c>
      <c r="G53" s="9">
        <f t="shared" si="2"/>
        <v>0</v>
      </c>
      <c r="H53" s="9">
        <f t="shared" si="5"/>
        <v>0</v>
      </c>
      <c r="I53" s="10" t="e">
        <f t="shared" si="3"/>
        <v>#DIV/0!</v>
      </c>
      <c r="J53" s="107"/>
      <c r="K53" s="9">
        <f t="shared" si="4"/>
        <v>0</v>
      </c>
      <c r="S53" s="59"/>
      <c r="T53" s="60"/>
      <c r="V53" s="57"/>
    </row>
    <row r="54" spans="1:34" x14ac:dyDescent="0.3">
      <c r="A54" s="12">
        <f t="shared" si="0"/>
        <v>1</v>
      </c>
      <c r="B54" s="12">
        <f t="shared" si="1"/>
        <v>1900</v>
      </c>
      <c r="C54" s="102"/>
      <c r="D54" s="103"/>
      <c r="E54" s="106"/>
      <c r="F54" s="11" t="e">
        <f t="shared" si="6"/>
        <v>#DIV/0!</v>
      </c>
      <c r="G54" s="9">
        <f t="shared" si="2"/>
        <v>0</v>
      </c>
      <c r="H54" s="9">
        <f t="shared" si="5"/>
        <v>0</v>
      </c>
      <c r="I54" s="10" t="e">
        <f t="shared" si="3"/>
        <v>#DIV/0!</v>
      </c>
      <c r="J54" s="107"/>
      <c r="K54" s="9">
        <f t="shared" si="4"/>
        <v>0</v>
      </c>
      <c r="S54" s="61"/>
    </row>
    <row r="55" spans="1:34" x14ac:dyDescent="0.3">
      <c r="A55" s="12">
        <f t="shared" si="0"/>
        <v>1</v>
      </c>
      <c r="B55" s="12">
        <f t="shared" si="1"/>
        <v>1900</v>
      </c>
      <c r="C55" s="102"/>
      <c r="D55" s="103"/>
      <c r="E55" s="106"/>
      <c r="F55" s="11" t="e">
        <f t="shared" si="6"/>
        <v>#DIV/0!</v>
      </c>
      <c r="G55" s="9">
        <f t="shared" si="2"/>
        <v>0</v>
      </c>
      <c r="H55" s="9">
        <f t="shared" si="5"/>
        <v>0</v>
      </c>
      <c r="I55" s="10" t="e">
        <f t="shared" si="3"/>
        <v>#DIV/0!</v>
      </c>
      <c r="J55" s="107"/>
      <c r="K55" s="9">
        <f t="shared" si="4"/>
        <v>0</v>
      </c>
      <c r="S55" s="121"/>
      <c r="T55" s="121"/>
    </row>
    <row r="56" spans="1:34" x14ac:dyDescent="0.3">
      <c r="A56" s="12">
        <f t="shared" si="0"/>
        <v>1</v>
      </c>
      <c r="B56" s="12">
        <f t="shared" si="1"/>
        <v>1900</v>
      </c>
      <c r="C56" s="102"/>
      <c r="D56" s="103"/>
      <c r="E56" s="106"/>
      <c r="F56" s="11" t="e">
        <f t="shared" si="6"/>
        <v>#DIV/0!</v>
      </c>
      <c r="G56" s="9">
        <f t="shared" si="2"/>
        <v>0</v>
      </c>
      <c r="H56" s="9">
        <f t="shared" si="5"/>
        <v>0</v>
      </c>
      <c r="I56" s="10" t="e">
        <f t="shared" si="3"/>
        <v>#DIV/0!</v>
      </c>
      <c r="J56" s="107"/>
      <c r="K56" s="9">
        <f t="shared" si="4"/>
        <v>0</v>
      </c>
      <c r="S56" s="120"/>
      <c r="T56" s="120"/>
    </row>
    <row r="57" spans="1:34" x14ac:dyDescent="0.3">
      <c r="A57" s="12">
        <f t="shared" si="0"/>
        <v>1</v>
      </c>
      <c r="B57" s="12">
        <f t="shared" si="1"/>
        <v>1900</v>
      </c>
      <c r="C57" s="102"/>
      <c r="D57" s="103"/>
      <c r="E57" s="106"/>
      <c r="F57" s="11" t="e">
        <f t="shared" si="6"/>
        <v>#DIV/0!</v>
      </c>
      <c r="G57" s="9">
        <f t="shared" si="2"/>
        <v>0</v>
      </c>
      <c r="H57" s="9">
        <f t="shared" si="5"/>
        <v>0</v>
      </c>
      <c r="I57" s="10" t="e">
        <f t="shared" si="3"/>
        <v>#DIV/0!</v>
      </c>
      <c r="J57" s="107"/>
      <c r="K57" s="9">
        <f t="shared" si="4"/>
        <v>0</v>
      </c>
      <c r="S57" s="121"/>
      <c r="T57" s="121"/>
    </row>
    <row r="58" spans="1:34" x14ac:dyDescent="0.3">
      <c r="A58" s="12">
        <f t="shared" si="0"/>
        <v>1</v>
      </c>
      <c r="B58" s="12">
        <f t="shared" si="1"/>
        <v>1900</v>
      </c>
      <c r="C58" s="102"/>
      <c r="D58" s="103"/>
      <c r="E58" s="106"/>
      <c r="F58" s="11" t="e">
        <f t="shared" si="6"/>
        <v>#DIV/0!</v>
      </c>
      <c r="G58" s="9">
        <f t="shared" si="2"/>
        <v>0</v>
      </c>
      <c r="H58" s="9">
        <f t="shared" si="5"/>
        <v>0</v>
      </c>
      <c r="I58" s="10" t="e">
        <f t="shared" si="3"/>
        <v>#DIV/0!</v>
      </c>
      <c r="J58" s="107"/>
      <c r="K58" s="9">
        <f t="shared" si="4"/>
        <v>0</v>
      </c>
      <c r="S58" s="121"/>
      <c r="T58" s="121"/>
    </row>
    <row r="59" spans="1:34" x14ac:dyDescent="0.3">
      <c r="A59" s="12">
        <f t="shared" si="0"/>
        <v>1</v>
      </c>
      <c r="B59" s="12">
        <f t="shared" si="1"/>
        <v>1900</v>
      </c>
      <c r="C59" s="102"/>
      <c r="D59" s="103"/>
      <c r="E59" s="106"/>
      <c r="F59" s="11" t="e">
        <f t="shared" si="6"/>
        <v>#DIV/0!</v>
      </c>
      <c r="G59" s="9">
        <f t="shared" si="2"/>
        <v>0</v>
      </c>
      <c r="H59" s="9">
        <f t="shared" si="5"/>
        <v>0</v>
      </c>
      <c r="I59" s="10" t="e">
        <f t="shared" si="3"/>
        <v>#DIV/0!</v>
      </c>
      <c r="J59" s="107"/>
      <c r="K59" s="9">
        <f t="shared" si="4"/>
        <v>0</v>
      </c>
      <c r="S59" s="120"/>
      <c r="T59" s="120"/>
    </row>
    <row r="60" spans="1:34" x14ac:dyDescent="0.3">
      <c r="A60" s="12">
        <f t="shared" si="0"/>
        <v>1</v>
      </c>
      <c r="B60" s="12">
        <f t="shared" si="1"/>
        <v>1900</v>
      </c>
      <c r="C60" s="102"/>
      <c r="D60" s="104"/>
      <c r="E60" s="106"/>
      <c r="F60" s="11" t="e">
        <f t="shared" si="6"/>
        <v>#DIV/0!</v>
      </c>
      <c r="G60" s="9">
        <f t="shared" si="2"/>
        <v>0</v>
      </c>
      <c r="H60" s="9">
        <f t="shared" si="5"/>
        <v>0</v>
      </c>
      <c r="I60" s="10" t="e">
        <f t="shared" si="3"/>
        <v>#DIV/0!</v>
      </c>
      <c r="J60" s="107"/>
      <c r="K60" s="9">
        <f t="shared" si="4"/>
        <v>0</v>
      </c>
      <c r="S60" s="120"/>
      <c r="T60" s="120"/>
    </row>
    <row r="61" spans="1:34" x14ac:dyDescent="0.3">
      <c r="A61" s="12">
        <f t="shared" si="0"/>
        <v>1</v>
      </c>
      <c r="B61" s="12">
        <f t="shared" si="1"/>
        <v>1900</v>
      </c>
      <c r="C61" s="102"/>
      <c r="D61" s="103"/>
      <c r="E61" s="106"/>
      <c r="F61" s="11" t="e">
        <f t="shared" si="6"/>
        <v>#DIV/0!</v>
      </c>
      <c r="G61" s="9">
        <f t="shared" si="2"/>
        <v>0</v>
      </c>
      <c r="H61" s="9">
        <f t="shared" si="5"/>
        <v>0</v>
      </c>
      <c r="I61" s="10" t="e">
        <f t="shared" si="3"/>
        <v>#DIV/0!</v>
      </c>
      <c r="J61" s="107"/>
      <c r="K61" s="9">
        <f t="shared" si="4"/>
        <v>0</v>
      </c>
      <c r="R61" s="61"/>
    </row>
    <row r="62" spans="1:34" x14ac:dyDescent="0.3">
      <c r="A62" s="12">
        <f t="shared" si="0"/>
        <v>1</v>
      </c>
      <c r="B62" s="12">
        <f t="shared" si="1"/>
        <v>1900</v>
      </c>
      <c r="C62" s="102"/>
      <c r="D62" s="104"/>
      <c r="E62" s="106"/>
      <c r="F62" s="11" t="e">
        <f t="shared" si="6"/>
        <v>#DIV/0!</v>
      </c>
      <c r="G62" s="9">
        <f t="shared" si="2"/>
        <v>0</v>
      </c>
      <c r="H62" s="9">
        <f t="shared" si="5"/>
        <v>0</v>
      </c>
      <c r="I62" s="10" t="e">
        <f t="shared" si="3"/>
        <v>#DIV/0!</v>
      </c>
      <c r="J62" s="107"/>
      <c r="K62" s="9">
        <f t="shared" si="4"/>
        <v>0</v>
      </c>
      <c r="R62" s="62"/>
    </row>
    <row r="63" spans="1:34" x14ac:dyDescent="0.3">
      <c r="A63" s="12">
        <f t="shared" si="0"/>
        <v>1</v>
      </c>
      <c r="B63" s="12">
        <f t="shared" si="1"/>
        <v>1900</v>
      </c>
      <c r="C63" s="102"/>
      <c r="D63" s="104"/>
      <c r="E63" s="106"/>
      <c r="F63" s="11" t="e">
        <f t="shared" si="6"/>
        <v>#DIV/0!</v>
      </c>
      <c r="G63" s="9">
        <f t="shared" si="2"/>
        <v>0</v>
      </c>
      <c r="H63" s="9">
        <f t="shared" si="5"/>
        <v>0</v>
      </c>
      <c r="I63" s="10" t="e">
        <f t="shared" si="3"/>
        <v>#DIV/0!</v>
      </c>
      <c r="J63" s="107"/>
      <c r="K63" s="9">
        <f t="shared" si="4"/>
        <v>0</v>
      </c>
    </row>
    <row r="64" spans="1:34" x14ac:dyDescent="0.3">
      <c r="A64" s="12">
        <f t="shared" si="0"/>
        <v>1</v>
      </c>
      <c r="B64" s="12">
        <f t="shared" si="1"/>
        <v>1900</v>
      </c>
      <c r="C64" s="102"/>
      <c r="D64" s="103"/>
      <c r="E64" s="106"/>
      <c r="F64" s="11" t="e">
        <f t="shared" si="6"/>
        <v>#DIV/0!</v>
      </c>
      <c r="G64" s="9">
        <f t="shared" si="2"/>
        <v>0</v>
      </c>
      <c r="H64" s="9">
        <f t="shared" si="5"/>
        <v>0</v>
      </c>
      <c r="I64" s="10" t="e">
        <f t="shared" si="3"/>
        <v>#DIV/0!</v>
      </c>
      <c r="J64" s="107"/>
      <c r="K64" s="9">
        <f t="shared" si="4"/>
        <v>0</v>
      </c>
      <c r="R64" s="57"/>
      <c r="S64" s="56"/>
    </row>
    <row r="65" spans="1:20" x14ac:dyDescent="0.3">
      <c r="A65" s="12">
        <f t="shared" si="0"/>
        <v>1</v>
      </c>
      <c r="B65" s="12">
        <f t="shared" si="1"/>
        <v>1900</v>
      </c>
      <c r="C65" s="102"/>
      <c r="D65" s="103"/>
      <c r="E65" s="106"/>
      <c r="F65" s="11" t="e">
        <f t="shared" si="6"/>
        <v>#DIV/0!</v>
      </c>
      <c r="G65" s="9">
        <f t="shared" si="2"/>
        <v>0</v>
      </c>
      <c r="H65" s="9">
        <f t="shared" si="5"/>
        <v>0</v>
      </c>
      <c r="I65" s="10" t="e">
        <f t="shared" si="3"/>
        <v>#DIV/0!</v>
      </c>
      <c r="J65" s="107"/>
      <c r="K65" s="9">
        <f t="shared" si="4"/>
        <v>0</v>
      </c>
      <c r="S65" s="74"/>
    </row>
    <row r="66" spans="1:20" x14ac:dyDescent="0.3">
      <c r="A66" s="12">
        <f t="shared" ref="A66:A129" si="7">MONTH(C66)</f>
        <v>1</v>
      </c>
      <c r="B66" s="12">
        <f t="shared" ref="B66:B129" si="8">YEAR(C66)</f>
        <v>1900</v>
      </c>
      <c r="C66" s="102"/>
      <c r="D66" s="104"/>
      <c r="E66" s="106"/>
      <c r="F66" s="11" t="e">
        <f t="shared" si="6"/>
        <v>#DIV/0!</v>
      </c>
      <c r="G66" s="9">
        <f t="shared" ref="G66:G129" si="9">IF(D66="Aporte",E66/F66,IF(D66="Resgate",-E66/F66,0))</f>
        <v>0</v>
      </c>
      <c r="H66" s="9">
        <f t="shared" si="5"/>
        <v>0</v>
      </c>
      <c r="I66" s="10" t="e">
        <f t="shared" ref="I66:I129" si="10">IF(D66="Fechamento",J66,$H66*$F66)</f>
        <v>#DIV/0!</v>
      </c>
      <c r="J66" s="107"/>
      <c r="K66" s="9">
        <f t="shared" ref="K66:K129" si="11">IF(D66="Fechamento",((F66/F65)-1)*100,IF(D66="Parcial",(((J66/H66)/F65)-1)*100,0))</f>
        <v>0</v>
      </c>
      <c r="S66" s="74"/>
    </row>
    <row r="67" spans="1:20" x14ac:dyDescent="0.3">
      <c r="A67" s="12">
        <f t="shared" si="7"/>
        <v>1</v>
      </c>
      <c r="B67" s="12">
        <f t="shared" si="8"/>
        <v>1900</v>
      </c>
      <c r="C67" s="102"/>
      <c r="D67" s="103"/>
      <c r="E67" s="106"/>
      <c r="F67" s="11" t="e">
        <f t="shared" ref="F67:F130" si="12">IF(OR(D67="Aporte",D67="Resgate"),F66,J67/H67)</f>
        <v>#DIV/0!</v>
      </c>
      <c r="G67" s="9">
        <f t="shared" si="9"/>
        <v>0</v>
      </c>
      <c r="H67" s="9">
        <f t="shared" ref="H67:H130" si="13">H66+G67</f>
        <v>0</v>
      </c>
      <c r="I67" s="10" t="e">
        <f t="shared" si="10"/>
        <v>#DIV/0!</v>
      </c>
      <c r="J67" s="107"/>
      <c r="K67" s="9">
        <f t="shared" si="11"/>
        <v>0</v>
      </c>
      <c r="S67" s="75"/>
    </row>
    <row r="68" spans="1:20" x14ac:dyDescent="0.3">
      <c r="A68" s="12">
        <f t="shared" si="7"/>
        <v>1</v>
      </c>
      <c r="B68" s="12">
        <f t="shared" si="8"/>
        <v>1900</v>
      </c>
      <c r="C68" s="102"/>
      <c r="D68" s="103"/>
      <c r="E68" s="106"/>
      <c r="F68" s="11" t="e">
        <f t="shared" si="12"/>
        <v>#DIV/0!</v>
      </c>
      <c r="G68" s="9">
        <f t="shared" si="9"/>
        <v>0</v>
      </c>
      <c r="H68" s="9">
        <f t="shared" si="13"/>
        <v>0</v>
      </c>
      <c r="I68" s="10" t="e">
        <f t="shared" si="10"/>
        <v>#DIV/0!</v>
      </c>
      <c r="J68" s="107"/>
      <c r="K68" s="9">
        <f t="shared" si="11"/>
        <v>0</v>
      </c>
      <c r="S68" s="56"/>
    </row>
    <row r="69" spans="1:20" x14ac:dyDescent="0.3">
      <c r="A69" s="12">
        <f t="shared" si="7"/>
        <v>1</v>
      </c>
      <c r="B69" s="12">
        <f t="shared" si="8"/>
        <v>1900</v>
      </c>
      <c r="C69" s="102"/>
      <c r="D69" s="104"/>
      <c r="E69" s="106"/>
      <c r="F69" s="11" t="e">
        <f t="shared" si="12"/>
        <v>#DIV/0!</v>
      </c>
      <c r="G69" s="9">
        <f t="shared" si="9"/>
        <v>0</v>
      </c>
      <c r="H69" s="9">
        <f t="shared" si="13"/>
        <v>0</v>
      </c>
      <c r="I69" s="10" t="e">
        <f t="shared" si="10"/>
        <v>#DIV/0!</v>
      </c>
      <c r="J69" s="107"/>
      <c r="K69" s="9">
        <f t="shared" si="11"/>
        <v>0</v>
      </c>
    </row>
    <row r="70" spans="1:20" x14ac:dyDescent="0.3">
      <c r="A70" s="12">
        <f t="shared" si="7"/>
        <v>1</v>
      </c>
      <c r="B70" s="12">
        <f t="shared" si="8"/>
        <v>1900</v>
      </c>
      <c r="C70" s="102"/>
      <c r="D70" s="103"/>
      <c r="E70" s="106"/>
      <c r="F70" s="11" t="e">
        <f t="shared" si="12"/>
        <v>#DIV/0!</v>
      </c>
      <c r="G70" s="9">
        <f t="shared" si="9"/>
        <v>0</v>
      </c>
      <c r="H70" s="9">
        <f t="shared" si="13"/>
        <v>0</v>
      </c>
      <c r="I70" s="10" t="e">
        <f t="shared" si="10"/>
        <v>#DIV/0!</v>
      </c>
      <c r="J70" s="107"/>
      <c r="K70" s="9">
        <f t="shared" si="11"/>
        <v>0</v>
      </c>
      <c r="S70" s="57"/>
    </row>
    <row r="71" spans="1:20" x14ac:dyDescent="0.3">
      <c r="A71" s="12">
        <f t="shared" si="7"/>
        <v>1</v>
      </c>
      <c r="B71" s="12">
        <f t="shared" si="8"/>
        <v>1900</v>
      </c>
      <c r="C71" s="102"/>
      <c r="D71" s="103"/>
      <c r="E71" s="106"/>
      <c r="F71" s="11" t="e">
        <f t="shared" si="12"/>
        <v>#DIV/0!</v>
      </c>
      <c r="G71" s="9">
        <f t="shared" si="9"/>
        <v>0</v>
      </c>
      <c r="H71" s="9">
        <f t="shared" si="13"/>
        <v>0</v>
      </c>
      <c r="I71" s="10" t="e">
        <f t="shared" si="10"/>
        <v>#DIV/0!</v>
      </c>
      <c r="J71" s="107"/>
      <c r="K71" s="9">
        <f t="shared" si="11"/>
        <v>0</v>
      </c>
      <c r="S71" s="57"/>
    </row>
    <row r="72" spans="1:20" x14ac:dyDescent="0.3">
      <c r="A72" s="12">
        <f t="shared" si="7"/>
        <v>1</v>
      </c>
      <c r="B72" s="12">
        <f t="shared" si="8"/>
        <v>1900</v>
      </c>
      <c r="C72" s="102"/>
      <c r="D72" s="104"/>
      <c r="E72" s="106"/>
      <c r="F72" s="11" t="e">
        <f t="shared" si="12"/>
        <v>#DIV/0!</v>
      </c>
      <c r="G72" s="9">
        <f t="shared" si="9"/>
        <v>0</v>
      </c>
      <c r="H72" s="9">
        <f t="shared" si="13"/>
        <v>0</v>
      </c>
      <c r="I72" s="10" t="e">
        <f t="shared" si="10"/>
        <v>#DIV/0!</v>
      </c>
      <c r="J72" s="107"/>
      <c r="K72" s="9">
        <f t="shared" si="11"/>
        <v>0</v>
      </c>
    </row>
    <row r="73" spans="1:20" x14ac:dyDescent="0.3">
      <c r="A73" s="12">
        <f t="shared" si="7"/>
        <v>1</v>
      </c>
      <c r="B73" s="12">
        <f t="shared" si="8"/>
        <v>1900</v>
      </c>
      <c r="C73" s="102"/>
      <c r="D73" s="105"/>
      <c r="E73" s="106"/>
      <c r="F73" s="11" t="e">
        <f t="shared" si="12"/>
        <v>#DIV/0!</v>
      </c>
      <c r="G73" s="9">
        <f t="shared" si="9"/>
        <v>0</v>
      </c>
      <c r="H73" s="9">
        <f t="shared" si="13"/>
        <v>0</v>
      </c>
      <c r="I73" s="10" t="e">
        <f t="shared" si="10"/>
        <v>#DIV/0!</v>
      </c>
      <c r="J73" s="107"/>
      <c r="K73" s="9">
        <f t="shared" si="11"/>
        <v>0</v>
      </c>
    </row>
    <row r="74" spans="1:20" x14ac:dyDescent="0.3">
      <c r="A74" s="12">
        <f t="shared" si="7"/>
        <v>1</v>
      </c>
      <c r="B74" s="12">
        <f t="shared" si="8"/>
        <v>1900</v>
      </c>
      <c r="C74" s="102"/>
      <c r="D74" s="105"/>
      <c r="E74" s="106"/>
      <c r="F74" s="11" t="e">
        <f t="shared" si="12"/>
        <v>#DIV/0!</v>
      </c>
      <c r="G74" s="9">
        <f t="shared" si="9"/>
        <v>0</v>
      </c>
      <c r="H74" s="9">
        <f t="shared" si="13"/>
        <v>0</v>
      </c>
      <c r="I74" s="10" t="e">
        <f t="shared" si="10"/>
        <v>#DIV/0!</v>
      </c>
      <c r="J74" s="107"/>
      <c r="K74" s="9">
        <f t="shared" si="11"/>
        <v>0</v>
      </c>
    </row>
    <row r="75" spans="1:20" x14ac:dyDescent="0.3">
      <c r="A75" s="12">
        <f t="shared" si="7"/>
        <v>1</v>
      </c>
      <c r="B75" s="12">
        <f t="shared" si="8"/>
        <v>1900</v>
      </c>
      <c r="C75" s="102"/>
      <c r="D75" s="105"/>
      <c r="E75" s="106"/>
      <c r="F75" s="11" t="e">
        <f t="shared" si="12"/>
        <v>#DIV/0!</v>
      </c>
      <c r="G75" s="9">
        <f t="shared" si="9"/>
        <v>0</v>
      </c>
      <c r="H75" s="9">
        <f t="shared" si="13"/>
        <v>0</v>
      </c>
      <c r="I75" s="10" t="e">
        <f t="shared" si="10"/>
        <v>#DIV/0!</v>
      </c>
      <c r="J75" s="107"/>
      <c r="K75" s="9">
        <f t="shared" si="11"/>
        <v>0</v>
      </c>
    </row>
    <row r="76" spans="1:20" x14ac:dyDescent="0.3">
      <c r="A76" s="12">
        <f t="shared" si="7"/>
        <v>1</v>
      </c>
      <c r="B76" s="12">
        <f t="shared" si="8"/>
        <v>1900</v>
      </c>
      <c r="C76" s="102"/>
      <c r="D76" s="105"/>
      <c r="E76" s="106"/>
      <c r="F76" s="11" t="e">
        <f t="shared" si="12"/>
        <v>#DIV/0!</v>
      </c>
      <c r="G76" s="9">
        <f t="shared" si="9"/>
        <v>0</v>
      </c>
      <c r="H76" s="9">
        <f t="shared" si="13"/>
        <v>0</v>
      </c>
      <c r="I76" s="10" t="e">
        <f t="shared" si="10"/>
        <v>#DIV/0!</v>
      </c>
      <c r="J76" s="107"/>
      <c r="K76" s="9">
        <f t="shared" si="11"/>
        <v>0</v>
      </c>
    </row>
    <row r="77" spans="1:20" x14ac:dyDescent="0.3">
      <c r="A77" s="12">
        <f t="shared" si="7"/>
        <v>1</v>
      </c>
      <c r="B77" s="12">
        <f t="shared" si="8"/>
        <v>1900</v>
      </c>
      <c r="C77" s="102"/>
      <c r="D77" s="105"/>
      <c r="E77" s="106"/>
      <c r="F77" s="11" t="e">
        <f t="shared" si="12"/>
        <v>#DIV/0!</v>
      </c>
      <c r="G77" s="9">
        <f t="shared" si="9"/>
        <v>0</v>
      </c>
      <c r="H77" s="9">
        <f t="shared" si="13"/>
        <v>0</v>
      </c>
      <c r="I77" s="10" t="e">
        <f t="shared" si="10"/>
        <v>#DIV/0!</v>
      </c>
      <c r="J77" s="107"/>
      <c r="K77" s="9">
        <f t="shared" si="11"/>
        <v>0</v>
      </c>
    </row>
    <row r="78" spans="1:20" x14ac:dyDescent="0.3">
      <c r="A78" s="12">
        <f t="shared" si="7"/>
        <v>1</v>
      </c>
      <c r="B78" s="12">
        <f t="shared" si="8"/>
        <v>1900</v>
      </c>
      <c r="C78" s="102"/>
      <c r="D78" s="105"/>
      <c r="E78" s="106"/>
      <c r="F78" s="11" t="e">
        <f t="shared" si="12"/>
        <v>#DIV/0!</v>
      </c>
      <c r="G78" s="9">
        <f t="shared" si="9"/>
        <v>0</v>
      </c>
      <c r="H78" s="9">
        <f t="shared" si="13"/>
        <v>0</v>
      </c>
      <c r="I78" s="10" t="e">
        <f t="shared" si="10"/>
        <v>#DIV/0!</v>
      </c>
      <c r="J78" s="106"/>
      <c r="K78" s="9">
        <f t="shared" si="11"/>
        <v>0</v>
      </c>
    </row>
    <row r="79" spans="1:20" x14ac:dyDescent="0.3">
      <c r="A79" s="12">
        <f t="shared" si="7"/>
        <v>1</v>
      </c>
      <c r="B79" s="12">
        <f t="shared" si="8"/>
        <v>1900</v>
      </c>
      <c r="C79" s="102"/>
      <c r="D79" s="105"/>
      <c r="E79" s="106"/>
      <c r="F79" s="11" t="e">
        <f t="shared" si="12"/>
        <v>#DIV/0!</v>
      </c>
      <c r="G79" s="9">
        <f t="shared" si="9"/>
        <v>0</v>
      </c>
      <c r="H79" s="9">
        <f t="shared" si="13"/>
        <v>0</v>
      </c>
      <c r="I79" s="10" t="e">
        <f t="shared" si="10"/>
        <v>#DIV/0!</v>
      </c>
      <c r="J79" s="107"/>
      <c r="K79" s="9">
        <f t="shared" si="11"/>
        <v>0</v>
      </c>
    </row>
    <row r="80" spans="1:20" x14ac:dyDescent="0.3">
      <c r="A80" s="12">
        <f t="shared" si="7"/>
        <v>1</v>
      </c>
      <c r="B80" s="12">
        <f t="shared" si="8"/>
        <v>1900</v>
      </c>
      <c r="C80" s="102"/>
      <c r="D80" s="105"/>
      <c r="E80" s="106"/>
      <c r="F80" s="11" t="e">
        <f t="shared" si="12"/>
        <v>#DIV/0!</v>
      </c>
      <c r="G80" s="9">
        <f t="shared" si="9"/>
        <v>0</v>
      </c>
      <c r="H80" s="9">
        <f t="shared" si="13"/>
        <v>0</v>
      </c>
      <c r="I80" s="10" t="e">
        <f t="shared" si="10"/>
        <v>#DIV/0!</v>
      </c>
      <c r="J80" s="107"/>
      <c r="K80" s="9">
        <f t="shared" si="11"/>
        <v>0</v>
      </c>
      <c r="T80" s="54"/>
    </row>
    <row r="81" spans="1:18" x14ac:dyDescent="0.3">
      <c r="A81" s="12">
        <f t="shared" si="7"/>
        <v>1</v>
      </c>
      <c r="B81" s="12">
        <f t="shared" si="8"/>
        <v>1900</v>
      </c>
      <c r="C81" s="102"/>
      <c r="D81" s="105"/>
      <c r="E81" s="106"/>
      <c r="F81" s="11" t="e">
        <f t="shared" si="12"/>
        <v>#DIV/0!</v>
      </c>
      <c r="G81" s="9">
        <f t="shared" si="9"/>
        <v>0</v>
      </c>
      <c r="H81" s="9">
        <f t="shared" si="13"/>
        <v>0</v>
      </c>
      <c r="I81" s="10" t="e">
        <f t="shared" si="10"/>
        <v>#DIV/0!</v>
      </c>
      <c r="J81" s="107"/>
      <c r="K81" s="9">
        <f t="shared" si="11"/>
        <v>0</v>
      </c>
    </row>
    <row r="82" spans="1:18" x14ac:dyDescent="0.3">
      <c r="A82" s="12">
        <f t="shared" si="7"/>
        <v>1</v>
      </c>
      <c r="B82" s="12">
        <f t="shared" si="8"/>
        <v>1900</v>
      </c>
      <c r="C82" s="102"/>
      <c r="D82" s="105"/>
      <c r="E82" s="106"/>
      <c r="F82" s="11" t="e">
        <f t="shared" si="12"/>
        <v>#DIV/0!</v>
      </c>
      <c r="G82" s="9">
        <f t="shared" si="9"/>
        <v>0</v>
      </c>
      <c r="H82" s="9">
        <f t="shared" si="13"/>
        <v>0</v>
      </c>
      <c r="I82" s="10" t="e">
        <f t="shared" si="10"/>
        <v>#DIV/0!</v>
      </c>
      <c r="J82" s="107"/>
      <c r="K82" s="9">
        <f t="shared" si="11"/>
        <v>0</v>
      </c>
    </row>
    <row r="83" spans="1:18" x14ac:dyDescent="0.3">
      <c r="A83" s="12">
        <f t="shared" si="7"/>
        <v>1</v>
      </c>
      <c r="B83" s="12">
        <f t="shared" si="8"/>
        <v>1900</v>
      </c>
      <c r="C83" s="102"/>
      <c r="D83" s="105"/>
      <c r="E83" s="106"/>
      <c r="F83" s="11" t="e">
        <f t="shared" si="12"/>
        <v>#DIV/0!</v>
      </c>
      <c r="G83" s="9">
        <f t="shared" si="9"/>
        <v>0</v>
      </c>
      <c r="H83" s="9">
        <f t="shared" si="13"/>
        <v>0</v>
      </c>
      <c r="I83" s="10" t="e">
        <f t="shared" si="10"/>
        <v>#DIV/0!</v>
      </c>
      <c r="J83" s="107"/>
      <c r="K83" s="9">
        <f t="shared" si="11"/>
        <v>0</v>
      </c>
      <c r="R83" s="57"/>
    </row>
    <row r="84" spans="1:18" x14ac:dyDescent="0.3">
      <c r="A84" s="12">
        <f t="shared" si="7"/>
        <v>1</v>
      </c>
      <c r="B84" s="12">
        <f t="shared" si="8"/>
        <v>1900</v>
      </c>
      <c r="C84" s="102"/>
      <c r="D84" s="105"/>
      <c r="E84" s="106"/>
      <c r="F84" s="11" t="e">
        <f t="shared" si="12"/>
        <v>#DIV/0!</v>
      </c>
      <c r="G84" s="9">
        <f t="shared" si="9"/>
        <v>0</v>
      </c>
      <c r="H84" s="9">
        <f t="shared" si="13"/>
        <v>0</v>
      </c>
      <c r="I84" s="10" t="e">
        <f t="shared" si="10"/>
        <v>#DIV/0!</v>
      </c>
      <c r="J84" s="107"/>
      <c r="K84" s="9">
        <f t="shared" si="11"/>
        <v>0</v>
      </c>
      <c r="Q84" s="54"/>
    </row>
    <row r="85" spans="1:18" x14ac:dyDescent="0.3">
      <c r="A85" s="12">
        <f t="shared" si="7"/>
        <v>1</v>
      </c>
      <c r="B85" s="12">
        <f t="shared" si="8"/>
        <v>1900</v>
      </c>
      <c r="C85" s="102"/>
      <c r="D85" s="105"/>
      <c r="E85" s="106"/>
      <c r="F85" s="11" t="e">
        <f t="shared" si="12"/>
        <v>#DIV/0!</v>
      </c>
      <c r="G85" s="9">
        <f t="shared" si="9"/>
        <v>0</v>
      </c>
      <c r="H85" s="9">
        <f t="shared" si="13"/>
        <v>0</v>
      </c>
      <c r="I85" s="10" t="e">
        <f t="shared" si="10"/>
        <v>#DIV/0!</v>
      </c>
      <c r="J85" s="107"/>
      <c r="K85" s="9">
        <f t="shared" si="11"/>
        <v>0</v>
      </c>
    </row>
    <row r="86" spans="1:18" x14ac:dyDescent="0.3">
      <c r="A86" s="12">
        <f t="shared" si="7"/>
        <v>1</v>
      </c>
      <c r="B86" s="12">
        <f t="shared" si="8"/>
        <v>1900</v>
      </c>
      <c r="C86" s="102"/>
      <c r="D86" s="105"/>
      <c r="E86" s="106"/>
      <c r="F86" s="11" t="e">
        <f t="shared" si="12"/>
        <v>#DIV/0!</v>
      </c>
      <c r="G86" s="9">
        <f t="shared" si="9"/>
        <v>0</v>
      </c>
      <c r="H86" s="9">
        <f t="shared" si="13"/>
        <v>0</v>
      </c>
      <c r="I86" s="10" t="e">
        <f t="shared" si="10"/>
        <v>#DIV/0!</v>
      </c>
      <c r="J86" s="107"/>
      <c r="K86" s="9">
        <f t="shared" si="11"/>
        <v>0</v>
      </c>
    </row>
    <row r="87" spans="1:18" x14ac:dyDescent="0.3">
      <c r="A87" s="12">
        <f t="shared" si="7"/>
        <v>1</v>
      </c>
      <c r="B87" s="12">
        <f t="shared" si="8"/>
        <v>1900</v>
      </c>
      <c r="C87" s="102"/>
      <c r="D87" s="105"/>
      <c r="E87" s="106"/>
      <c r="F87" s="11" t="e">
        <f t="shared" si="12"/>
        <v>#DIV/0!</v>
      </c>
      <c r="G87" s="9">
        <f t="shared" si="9"/>
        <v>0</v>
      </c>
      <c r="H87" s="9">
        <f t="shared" si="13"/>
        <v>0</v>
      </c>
      <c r="I87" s="10" t="e">
        <f t="shared" si="10"/>
        <v>#DIV/0!</v>
      </c>
      <c r="J87" s="107"/>
      <c r="K87" s="9">
        <f t="shared" si="11"/>
        <v>0</v>
      </c>
    </row>
    <row r="88" spans="1:18" x14ac:dyDescent="0.3">
      <c r="A88" s="12">
        <f t="shared" si="7"/>
        <v>1</v>
      </c>
      <c r="B88" s="12">
        <f t="shared" si="8"/>
        <v>1900</v>
      </c>
      <c r="C88" s="102"/>
      <c r="D88" s="105"/>
      <c r="E88" s="106"/>
      <c r="F88" s="11" t="e">
        <f t="shared" si="12"/>
        <v>#DIV/0!</v>
      </c>
      <c r="G88" s="9">
        <f t="shared" si="9"/>
        <v>0</v>
      </c>
      <c r="H88" s="9">
        <f t="shared" si="13"/>
        <v>0</v>
      </c>
      <c r="I88" s="10" t="e">
        <f t="shared" si="10"/>
        <v>#DIV/0!</v>
      </c>
      <c r="J88" s="107"/>
      <c r="K88" s="9">
        <f t="shared" si="11"/>
        <v>0</v>
      </c>
    </row>
    <row r="89" spans="1:18" x14ac:dyDescent="0.3">
      <c r="A89" s="12">
        <f t="shared" si="7"/>
        <v>1</v>
      </c>
      <c r="B89" s="12">
        <f t="shared" si="8"/>
        <v>1900</v>
      </c>
      <c r="C89" s="102"/>
      <c r="D89" s="105"/>
      <c r="E89" s="106"/>
      <c r="F89" s="11" t="e">
        <f t="shared" si="12"/>
        <v>#DIV/0!</v>
      </c>
      <c r="G89" s="9">
        <f t="shared" si="9"/>
        <v>0</v>
      </c>
      <c r="H89" s="9">
        <f t="shared" si="13"/>
        <v>0</v>
      </c>
      <c r="I89" s="10" t="e">
        <f t="shared" si="10"/>
        <v>#DIV/0!</v>
      </c>
      <c r="J89" s="107"/>
      <c r="K89" s="9">
        <f t="shared" si="11"/>
        <v>0</v>
      </c>
      <c r="Q89" s="54"/>
    </row>
    <row r="90" spans="1:18" x14ac:dyDescent="0.3">
      <c r="A90" s="12">
        <f t="shared" si="7"/>
        <v>1</v>
      </c>
      <c r="B90" s="12">
        <f t="shared" si="8"/>
        <v>1900</v>
      </c>
      <c r="C90" s="102"/>
      <c r="D90" s="105"/>
      <c r="E90" s="106"/>
      <c r="F90" s="11" t="e">
        <f t="shared" si="12"/>
        <v>#DIV/0!</v>
      </c>
      <c r="G90" s="9">
        <f t="shared" si="9"/>
        <v>0</v>
      </c>
      <c r="H90" s="9">
        <f t="shared" si="13"/>
        <v>0</v>
      </c>
      <c r="I90" s="10" t="e">
        <f t="shared" si="10"/>
        <v>#DIV/0!</v>
      </c>
      <c r="J90" s="107"/>
      <c r="K90" s="9">
        <f t="shared" si="11"/>
        <v>0</v>
      </c>
    </row>
    <row r="91" spans="1:18" x14ac:dyDescent="0.3">
      <c r="A91" s="12">
        <f t="shared" si="7"/>
        <v>1</v>
      </c>
      <c r="B91" s="12">
        <f t="shared" si="8"/>
        <v>1900</v>
      </c>
      <c r="C91" s="102"/>
      <c r="D91" s="105"/>
      <c r="E91" s="106"/>
      <c r="F91" s="11" t="e">
        <f t="shared" si="12"/>
        <v>#DIV/0!</v>
      </c>
      <c r="G91" s="9">
        <f t="shared" si="9"/>
        <v>0</v>
      </c>
      <c r="H91" s="9">
        <f t="shared" si="13"/>
        <v>0</v>
      </c>
      <c r="I91" s="10" t="e">
        <f t="shared" si="10"/>
        <v>#DIV/0!</v>
      </c>
      <c r="J91" s="107"/>
      <c r="K91" s="9">
        <f t="shared" si="11"/>
        <v>0</v>
      </c>
      <c r="Q91" s="57"/>
      <c r="R91" s="57"/>
    </row>
    <row r="92" spans="1:18" x14ac:dyDescent="0.3">
      <c r="A92" s="12">
        <f t="shared" si="7"/>
        <v>1</v>
      </c>
      <c r="B92" s="12">
        <f t="shared" si="8"/>
        <v>1900</v>
      </c>
      <c r="C92" s="102"/>
      <c r="D92" s="105"/>
      <c r="E92" s="106"/>
      <c r="F92" s="11" t="e">
        <f t="shared" si="12"/>
        <v>#DIV/0!</v>
      </c>
      <c r="G92" s="9">
        <f t="shared" si="9"/>
        <v>0</v>
      </c>
      <c r="H92" s="9">
        <f t="shared" si="13"/>
        <v>0</v>
      </c>
      <c r="I92" s="10" t="e">
        <f t="shared" si="10"/>
        <v>#DIV/0!</v>
      </c>
      <c r="J92" s="107"/>
      <c r="K92" s="9">
        <f t="shared" si="11"/>
        <v>0</v>
      </c>
      <c r="Q92" s="57"/>
    </row>
    <row r="93" spans="1:18" x14ac:dyDescent="0.3">
      <c r="A93" s="12">
        <f t="shared" si="7"/>
        <v>1</v>
      </c>
      <c r="B93" s="12">
        <f t="shared" si="8"/>
        <v>1900</v>
      </c>
      <c r="C93" s="102"/>
      <c r="D93" s="105"/>
      <c r="E93" s="106"/>
      <c r="F93" s="11" t="e">
        <f t="shared" si="12"/>
        <v>#DIV/0!</v>
      </c>
      <c r="G93" s="76">
        <f t="shared" si="9"/>
        <v>0</v>
      </c>
      <c r="H93" s="9">
        <f t="shared" si="13"/>
        <v>0</v>
      </c>
      <c r="I93" s="10" t="e">
        <f t="shared" si="10"/>
        <v>#DIV/0!</v>
      </c>
      <c r="J93" s="107"/>
      <c r="K93" s="9">
        <f t="shared" si="11"/>
        <v>0</v>
      </c>
    </row>
    <row r="94" spans="1:18" x14ac:dyDescent="0.3">
      <c r="A94" s="12">
        <f t="shared" si="7"/>
        <v>1</v>
      </c>
      <c r="B94" s="12">
        <f t="shared" si="8"/>
        <v>1900</v>
      </c>
      <c r="C94" s="102"/>
      <c r="D94" s="105"/>
      <c r="E94" s="106"/>
      <c r="F94" s="11" t="e">
        <f t="shared" si="12"/>
        <v>#DIV/0!</v>
      </c>
      <c r="G94" s="9">
        <f t="shared" si="9"/>
        <v>0</v>
      </c>
      <c r="H94" s="9">
        <f t="shared" si="13"/>
        <v>0</v>
      </c>
      <c r="I94" s="10" t="e">
        <f t="shared" si="10"/>
        <v>#DIV/0!</v>
      </c>
      <c r="J94" s="107"/>
      <c r="K94" s="9">
        <f t="shared" si="11"/>
        <v>0</v>
      </c>
    </row>
    <row r="95" spans="1:18" x14ac:dyDescent="0.3">
      <c r="A95" s="12">
        <f t="shared" si="7"/>
        <v>1</v>
      </c>
      <c r="B95" s="12">
        <f t="shared" si="8"/>
        <v>1900</v>
      </c>
      <c r="C95" s="102"/>
      <c r="D95" s="105"/>
      <c r="E95" s="106"/>
      <c r="F95" s="11" t="e">
        <f t="shared" si="12"/>
        <v>#DIV/0!</v>
      </c>
      <c r="G95" s="9">
        <f t="shared" si="9"/>
        <v>0</v>
      </c>
      <c r="H95" s="9">
        <f t="shared" si="13"/>
        <v>0</v>
      </c>
      <c r="I95" s="10" t="e">
        <f t="shared" si="10"/>
        <v>#DIV/0!</v>
      </c>
      <c r="J95" s="107"/>
      <c r="K95" s="9">
        <f t="shared" si="11"/>
        <v>0</v>
      </c>
    </row>
    <row r="96" spans="1:18" x14ac:dyDescent="0.3">
      <c r="A96" s="12">
        <f t="shared" si="7"/>
        <v>1</v>
      </c>
      <c r="B96" s="12">
        <f t="shared" si="8"/>
        <v>1900</v>
      </c>
      <c r="C96" s="102"/>
      <c r="D96" s="105"/>
      <c r="E96" s="106"/>
      <c r="F96" s="11" t="e">
        <f t="shared" si="12"/>
        <v>#DIV/0!</v>
      </c>
      <c r="G96" s="9">
        <f t="shared" si="9"/>
        <v>0</v>
      </c>
      <c r="H96" s="9">
        <f t="shared" si="13"/>
        <v>0</v>
      </c>
      <c r="I96" s="10" t="e">
        <f t="shared" si="10"/>
        <v>#DIV/0!</v>
      </c>
      <c r="J96" s="107"/>
      <c r="K96" s="9">
        <f t="shared" si="11"/>
        <v>0</v>
      </c>
    </row>
    <row r="97" spans="1:11" x14ac:dyDescent="0.3">
      <c r="A97" s="12">
        <f t="shared" si="7"/>
        <v>1</v>
      </c>
      <c r="B97" s="12">
        <f t="shared" si="8"/>
        <v>1900</v>
      </c>
      <c r="C97" s="102"/>
      <c r="D97" s="105"/>
      <c r="E97" s="106"/>
      <c r="F97" s="11" t="e">
        <f t="shared" si="12"/>
        <v>#DIV/0!</v>
      </c>
      <c r="G97" s="9">
        <f t="shared" si="9"/>
        <v>0</v>
      </c>
      <c r="H97" s="9">
        <f t="shared" si="13"/>
        <v>0</v>
      </c>
      <c r="I97" s="10" t="e">
        <f t="shared" si="10"/>
        <v>#DIV/0!</v>
      </c>
      <c r="J97" s="107"/>
      <c r="K97" s="9">
        <f t="shared" si="11"/>
        <v>0</v>
      </c>
    </row>
    <row r="98" spans="1:11" x14ac:dyDescent="0.3">
      <c r="A98" s="12">
        <f t="shared" si="7"/>
        <v>1</v>
      </c>
      <c r="B98" s="12">
        <f t="shared" si="8"/>
        <v>1900</v>
      </c>
      <c r="C98" s="102"/>
      <c r="D98" s="105"/>
      <c r="E98" s="106"/>
      <c r="F98" s="11" t="e">
        <f t="shared" si="12"/>
        <v>#DIV/0!</v>
      </c>
      <c r="G98" s="9">
        <f t="shared" si="9"/>
        <v>0</v>
      </c>
      <c r="H98" s="9">
        <f t="shared" si="13"/>
        <v>0</v>
      </c>
      <c r="I98" s="10" t="e">
        <f t="shared" si="10"/>
        <v>#DIV/0!</v>
      </c>
      <c r="J98" s="107"/>
      <c r="K98" s="9">
        <f t="shared" si="11"/>
        <v>0</v>
      </c>
    </row>
    <row r="99" spans="1:11" x14ac:dyDescent="0.3">
      <c r="A99" s="12">
        <f t="shared" si="7"/>
        <v>1</v>
      </c>
      <c r="B99" s="12">
        <f t="shared" si="8"/>
        <v>1900</v>
      </c>
      <c r="C99" s="102"/>
      <c r="D99" s="105"/>
      <c r="E99" s="106"/>
      <c r="F99" s="11" t="e">
        <f t="shared" si="12"/>
        <v>#DIV/0!</v>
      </c>
      <c r="G99" s="9">
        <f t="shared" si="9"/>
        <v>0</v>
      </c>
      <c r="H99" s="9">
        <f t="shared" si="13"/>
        <v>0</v>
      </c>
      <c r="I99" s="10" t="e">
        <f t="shared" si="10"/>
        <v>#DIV/0!</v>
      </c>
      <c r="J99" s="107"/>
      <c r="K99" s="9">
        <f t="shared" si="11"/>
        <v>0</v>
      </c>
    </row>
    <row r="100" spans="1:11" x14ac:dyDescent="0.3">
      <c r="A100" s="12">
        <f t="shared" si="7"/>
        <v>1</v>
      </c>
      <c r="B100" s="12">
        <f t="shared" si="8"/>
        <v>1900</v>
      </c>
      <c r="C100" s="102"/>
      <c r="D100" s="105"/>
      <c r="E100" s="106"/>
      <c r="F100" s="11" t="e">
        <f t="shared" si="12"/>
        <v>#DIV/0!</v>
      </c>
      <c r="G100" s="9">
        <f t="shared" si="9"/>
        <v>0</v>
      </c>
      <c r="H100" s="9">
        <f t="shared" si="13"/>
        <v>0</v>
      </c>
      <c r="I100" s="10" t="e">
        <f t="shared" si="10"/>
        <v>#DIV/0!</v>
      </c>
      <c r="J100" s="107"/>
      <c r="K100" s="9">
        <f t="shared" si="11"/>
        <v>0</v>
      </c>
    </row>
    <row r="101" spans="1:11" x14ac:dyDescent="0.3">
      <c r="A101" s="12">
        <f t="shared" si="7"/>
        <v>1</v>
      </c>
      <c r="B101" s="12">
        <f t="shared" si="8"/>
        <v>1900</v>
      </c>
      <c r="C101" s="102"/>
      <c r="D101" s="105"/>
      <c r="E101" s="106"/>
      <c r="F101" s="11" t="e">
        <f t="shared" si="12"/>
        <v>#DIV/0!</v>
      </c>
      <c r="G101" s="9">
        <f t="shared" si="9"/>
        <v>0</v>
      </c>
      <c r="H101" s="9">
        <f t="shared" si="13"/>
        <v>0</v>
      </c>
      <c r="I101" s="10" t="e">
        <f t="shared" si="10"/>
        <v>#DIV/0!</v>
      </c>
      <c r="J101" s="107"/>
      <c r="K101" s="9">
        <f t="shared" si="11"/>
        <v>0</v>
      </c>
    </row>
    <row r="102" spans="1:11" x14ac:dyDescent="0.3">
      <c r="A102" s="12">
        <f t="shared" si="7"/>
        <v>1</v>
      </c>
      <c r="B102" s="12">
        <f t="shared" si="8"/>
        <v>1900</v>
      </c>
      <c r="C102" s="102"/>
      <c r="D102" s="105"/>
      <c r="E102" s="106"/>
      <c r="F102" s="11" t="e">
        <f t="shared" si="12"/>
        <v>#DIV/0!</v>
      </c>
      <c r="G102" s="9">
        <f t="shared" si="9"/>
        <v>0</v>
      </c>
      <c r="H102" s="9">
        <f t="shared" si="13"/>
        <v>0</v>
      </c>
      <c r="I102" s="10" t="e">
        <f t="shared" si="10"/>
        <v>#DIV/0!</v>
      </c>
      <c r="J102" s="107"/>
      <c r="K102" s="9">
        <f t="shared" si="11"/>
        <v>0</v>
      </c>
    </row>
    <row r="103" spans="1:11" x14ac:dyDescent="0.3">
      <c r="A103" s="12">
        <f t="shared" si="7"/>
        <v>1</v>
      </c>
      <c r="B103" s="12">
        <f t="shared" si="8"/>
        <v>1900</v>
      </c>
      <c r="C103" s="102"/>
      <c r="D103" s="105"/>
      <c r="E103" s="106"/>
      <c r="F103" s="11" t="e">
        <f t="shared" si="12"/>
        <v>#DIV/0!</v>
      </c>
      <c r="G103" s="9">
        <f t="shared" si="9"/>
        <v>0</v>
      </c>
      <c r="H103" s="9">
        <f t="shared" si="13"/>
        <v>0</v>
      </c>
      <c r="I103" s="10" t="e">
        <f t="shared" si="10"/>
        <v>#DIV/0!</v>
      </c>
      <c r="J103" s="107"/>
      <c r="K103" s="9">
        <f t="shared" si="11"/>
        <v>0</v>
      </c>
    </row>
    <row r="104" spans="1:11" x14ac:dyDescent="0.3">
      <c r="A104" s="12">
        <f t="shared" si="7"/>
        <v>1</v>
      </c>
      <c r="B104" s="12">
        <f t="shared" si="8"/>
        <v>1900</v>
      </c>
      <c r="C104" s="102"/>
      <c r="D104" s="105"/>
      <c r="E104" s="106"/>
      <c r="F104" s="11" t="e">
        <f t="shared" si="12"/>
        <v>#DIV/0!</v>
      </c>
      <c r="G104" s="9">
        <f t="shared" si="9"/>
        <v>0</v>
      </c>
      <c r="H104" s="9">
        <f t="shared" si="13"/>
        <v>0</v>
      </c>
      <c r="I104" s="10" t="e">
        <f t="shared" si="10"/>
        <v>#DIV/0!</v>
      </c>
      <c r="J104" s="107"/>
      <c r="K104" s="9">
        <f t="shared" si="11"/>
        <v>0</v>
      </c>
    </row>
    <row r="105" spans="1:11" x14ac:dyDescent="0.3">
      <c r="A105" s="12">
        <f t="shared" si="7"/>
        <v>1</v>
      </c>
      <c r="B105" s="12">
        <f t="shared" si="8"/>
        <v>1900</v>
      </c>
      <c r="C105" s="102"/>
      <c r="D105" s="105"/>
      <c r="E105" s="106"/>
      <c r="F105" s="11" t="e">
        <f t="shared" si="12"/>
        <v>#DIV/0!</v>
      </c>
      <c r="G105" s="9">
        <f t="shared" si="9"/>
        <v>0</v>
      </c>
      <c r="H105" s="9">
        <f t="shared" si="13"/>
        <v>0</v>
      </c>
      <c r="I105" s="10" t="e">
        <f t="shared" si="10"/>
        <v>#DIV/0!</v>
      </c>
      <c r="J105" s="107"/>
      <c r="K105" s="9">
        <f t="shared" si="11"/>
        <v>0</v>
      </c>
    </row>
    <row r="106" spans="1:11" x14ac:dyDescent="0.3">
      <c r="A106" s="12">
        <f t="shared" si="7"/>
        <v>1</v>
      </c>
      <c r="B106" s="12">
        <f t="shared" si="8"/>
        <v>1900</v>
      </c>
      <c r="C106" s="102"/>
      <c r="D106" s="105"/>
      <c r="E106" s="106"/>
      <c r="F106" s="11" t="e">
        <f t="shared" si="12"/>
        <v>#DIV/0!</v>
      </c>
      <c r="G106" s="9">
        <f t="shared" si="9"/>
        <v>0</v>
      </c>
      <c r="H106" s="9">
        <f t="shared" si="13"/>
        <v>0</v>
      </c>
      <c r="I106" s="10" t="e">
        <f t="shared" si="10"/>
        <v>#DIV/0!</v>
      </c>
      <c r="J106" s="107"/>
      <c r="K106" s="9">
        <f t="shared" si="11"/>
        <v>0</v>
      </c>
    </row>
    <row r="107" spans="1:11" x14ac:dyDescent="0.3">
      <c r="A107" s="12">
        <f t="shared" si="7"/>
        <v>1</v>
      </c>
      <c r="B107" s="12">
        <f t="shared" si="8"/>
        <v>1900</v>
      </c>
      <c r="C107" s="102"/>
      <c r="D107" s="105"/>
      <c r="E107" s="106"/>
      <c r="F107" s="11" t="e">
        <f t="shared" si="12"/>
        <v>#DIV/0!</v>
      </c>
      <c r="G107" s="9">
        <f t="shared" si="9"/>
        <v>0</v>
      </c>
      <c r="H107" s="9">
        <f t="shared" si="13"/>
        <v>0</v>
      </c>
      <c r="I107" s="10" t="e">
        <f t="shared" si="10"/>
        <v>#DIV/0!</v>
      </c>
      <c r="J107" s="107"/>
      <c r="K107" s="9">
        <f t="shared" si="11"/>
        <v>0</v>
      </c>
    </row>
    <row r="108" spans="1:11" x14ac:dyDescent="0.3">
      <c r="A108" s="12">
        <f t="shared" si="7"/>
        <v>1</v>
      </c>
      <c r="B108" s="12">
        <f t="shared" si="8"/>
        <v>1900</v>
      </c>
      <c r="C108" s="102"/>
      <c r="D108" s="105"/>
      <c r="E108" s="106"/>
      <c r="F108" s="11" t="e">
        <f t="shared" si="12"/>
        <v>#DIV/0!</v>
      </c>
      <c r="G108" s="9">
        <f t="shared" si="9"/>
        <v>0</v>
      </c>
      <c r="H108" s="9">
        <f t="shared" si="13"/>
        <v>0</v>
      </c>
      <c r="I108" s="10" t="e">
        <f t="shared" si="10"/>
        <v>#DIV/0!</v>
      </c>
      <c r="J108" s="107"/>
      <c r="K108" s="9">
        <f t="shared" si="11"/>
        <v>0</v>
      </c>
    </row>
    <row r="109" spans="1:11" x14ac:dyDescent="0.3">
      <c r="A109" s="12">
        <f t="shared" si="7"/>
        <v>1</v>
      </c>
      <c r="B109" s="12">
        <f t="shared" si="8"/>
        <v>1900</v>
      </c>
      <c r="C109" s="102"/>
      <c r="D109" s="105"/>
      <c r="E109" s="106"/>
      <c r="F109" s="11" t="e">
        <f t="shared" si="12"/>
        <v>#DIV/0!</v>
      </c>
      <c r="G109" s="9">
        <f t="shared" si="9"/>
        <v>0</v>
      </c>
      <c r="H109" s="9">
        <f t="shared" si="13"/>
        <v>0</v>
      </c>
      <c r="I109" s="10" t="e">
        <f t="shared" si="10"/>
        <v>#DIV/0!</v>
      </c>
      <c r="J109" s="107"/>
      <c r="K109" s="9">
        <f t="shared" si="11"/>
        <v>0</v>
      </c>
    </row>
    <row r="110" spans="1:11" x14ac:dyDescent="0.3">
      <c r="A110" s="12">
        <f t="shared" si="7"/>
        <v>1</v>
      </c>
      <c r="B110" s="12">
        <f t="shared" si="8"/>
        <v>1900</v>
      </c>
      <c r="C110" s="102"/>
      <c r="D110" s="105"/>
      <c r="E110" s="106"/>
      <c r="F110" s="11" t="e">
        <f t="shared" si="12"/>
        <v>#DIV/0!</v>
      </c>
      <c r="G110" s="9">
        <f t="shared" si="9"/>
        <v>0</v>
      </c>
      <c r="H110" s="9">
        <f t="shared" si="13"/>
        <v>0</v>
      </c>
      <c r="I110" s="10" t="e">
        <f t="shared" si="10"/>
        <v>#DIV/0!</v>
      </c>
      <c r="J110" s="107"/>
      <c r="K110" s="9">
        <f t="shared" si="11"/>
        <v>0</v>
      </c>
    </row>
    <row r="111" spans="1:11" x14ac:dyDescent="0.3">
      <c r="A111" s="12">
        <f t="shared" si="7"/>
        <v>1</v>
      </c>
      <c r="B111" s="12">
        <f t="shared" si="8"/>
        <v>1900</v>
      </c>
      <c r="C111" s="102"/>
      <c r="D111" s="105"/>
      <c r="E111" s="106"/>
      <c r="F111" s="11" t="e">
        <f t="shared" si="12"/>
        <v>#DIV/0!</v>
      </c>
      <c r="G111" s="9">
        <f t="shared" si="9"/>
        <v>0</v>
      </c>
      <c r="H111" s="9">
        <f t="shared" si="13"/>
        <v>0</v>
      </c>
      <c r="I111" s="10" t="e">
        <f t="shared" si="10"/>
        <v>#DIV/0!</v>
      </c>
      <c r="J111" s="107"/>
      <c r="K111" s="9">
        <f t="shared" si="11"/>
        <v>0</v>
      </c>
    </row>
    <row r="112" spans="1:11" x14ac:dyDescent="0.3">
      <c r="A112" s="12">
        <f t="shared" si="7"/>
        <v>1</v>
      </c>
      <c r="B112" s="12">
        <f t="shared" si="8"/>
        <v>1900</v>
      </c>
      <c r="C112" s="102"/>
      <c r="D112" s="105"/>
      <c r="E112" s="106"/>
      <c r="F112" s="11" t="e">
        <f t="shared" si="12"/>
        <v>#DIV/0!</v>
      </c>
      <c r="G112" s="9">
        <f t="shared" si="9"/>
        <v>0</v>
      </c>
      <c r="H112" s="9">
        <f t="shared" si="13"/>
        <v>0</v>
      </c>
      <c r="I112" s="10" t="e">
        <f t="shared" si="10"/>
        <v>#DIV/0!</v>
      </c>
      <c r="J112" s="107"/>
      <c r="K112" s="9">
        <f t="shared" si="11"/>
        <v>0</v>
      </c>
    </row>
    <row r="113" spans="1:18" x14ac:dyDescent="0.3">
      <c r="A113" s="12">
        <f t="shared" si="7"/>
        <v>1</v>
      </c>
      <c r="B113" s="12">
        <f t="shared" si="8"/>
        <v>1900</v>
      </c>
      <c r="C113" s="102"/>
      <c r="D113" s="105"/>
      <c r="E113" s="106"/>
      <c r="F113" s="11" t="e">
        <f t="shared" si="12"/>
        <v>#DIV/0!</v>
      </c>
      <c r="G113" s="9">
        <f t="shared" si="9"/>
        <v>0</v>
      </c>
      <c r="H113" s="9">
        <f t="shared" si="13"/>
        <v>0</v>
      </c>
      <c r="I113" s="10" t="e">
        <f t="shared" si="10"/>
        <v>#DIV/0!</v>
      </c>
      <c r="J113" s="107"/>
      <c r="K113" s="9">
        <f t="shared" si="11"/>
        <v>0</v>
      </c>
    </row>
    <row r="114" spans="1:18" x14ac:dyDescent="0.3">
      <c r="A114" s="12">
        <f t="shared" si="7"/>
        <v>1</v>
      </c>
      <c r="B114" s="12">
        <f t="shared" si="8"/>
        <v>1900</v>
      </c>
      <c r="C114" s="102"/>
      <c r="D114" s="105"/>
      <c r="E114" s="106"/>
      <c r="F114" s="11" t="e">
        <f t="shared" si="12"/>
        <v>#DIV/0!</v>
      </c>
      <c r="G114" s="9">
        <f t="shared" si="9"/>
        <v>0</v>
      </c>
      <c r="H114" s="9">
        <f t="shared" si="13"/>
        <v>0</v>
      </c>
      <c r="I114" s="10" t="e">
        <f t="shared" si="10"/>
        <v>#DIV/0!</v>
      </c>
      <c r="J114" s="107"/>
      <c r="K114" s="9">
        <f t="shared" si="11"/>
        <v>0</v>
      </c>
    </row>
    <row r="115" spans="1:18" x14ac:dyDescent="0.3">
      <c r="A115" s="12">
        <f t="shared" si="7"/>
        <v>1</v>
      </c>
      <c r="B115" s="12">
        <f t="shared" si="8"/>
        <v>1900</v>
      </c>
      <c r="C115" s="102"/>
      <c r="D115" s="105"/>
      <c r="E115" s="106"/>
      <c r="F115" s="11" t="e">
        <f t="shared" si="12"/>
        <v>#DIV/0!</v>
      </c>
      <c r="G115" s="9">
        <f t="shared" si="9"/>
        <v>0</v>
      </c>
      <c r="H115" s="9">
        <f t="shared" si="13"/>
        <v>0</v>
      </c>
      <c r="I115" s="10" t="e">
        <f t="shared" si="10"/>
        <v>#DIV/0!</v>
      </c>
      <c r="J115" s="107"/>
      <c r="K115" s="9">
        <f t="shared" si="11"/>
        <v>0</v>
      </c>
    </row>
    <row r="116" spans="1:18" x14ac:dyDescent="0.3">
      <c r="A116" s="12">
        <f t="shared" si="7"/>
        <v>1</v>
      </c>
      <c r="B116" s="12">
        <f t="shared" si="8"/>
        <v>1900</v>
      </c>
      <c r="C116" s="102"/>
      <c r="D116" s="105"/>
      <c r="E116" s="106"/>
      <c r="F116" s="11" t="e">
        <f t="shared" si="12"/>
        <v>#DIV/0!</v>
      </c>
      <c r="G116" s="9">
        <f t="shared" si="9"/>
        <v>0</v>
      </c>
      <c r="H116" s="9">
        <f t="shared" si="13"/>
        <v>0</v>
      </c>
      <c r="I116" s="10" t="e">
        <f t="shared" si="10"/>
        <v>#DIV/0!</v>
      </c>
      <c r="J116" s="107"/>
      <c r="K116" s="9">
        <f t="shared" si="11"/>
        <v>0</v>
      </c>
      <c r="R116" s="57"/>
    </row>
    <row r="117" spans="1:18" x14ac:dyDescent="0.3">
      <c r="A117" s="12">
        <f t="shared" si="7"/>
        <v>1</v>
      </c>
      <c r="B117" s="12">
        <f t="shared" si="8"/>
        <v>1900</v>
      </c>
      <c r="C117" s="102"/>
      <c r="D117" s="105"/>
      <c r="E117" s="106"/>
      <c r="F117" s="11" t="e">
        <f t="shared" si="12"/>
        <v>#DIV/0!</v>
      </c>
      <c r="G117" s="9">
        <f t="shared" si="9"/>
        <v>0</v>
      </c>
      <c r="H117" s="9">
        <f t="shared" si="13"/>
        <v>0</v>
      </c>
      <c r="I117" s="10" t="e">
        <f t="shared" si="10"/>
        <v>#DIV/0!</v>
      </c>
      <c r="J117" s="107"/>
      <c r="K117" s="9">
        <f t="shared" si="11"/>
        <v>0</v>
      </c>
      <c r="R117" s="56"/>
    </row>
    <row r="118" spans="1:18" x14ac:dyDescent="0.3">
      <c r="A118" s="12">
        <f t="shared" si="7"/>
        <v>1</v>
      </c>
      <c r="B118" s="12">
        <f t="shared" si="8"/>
        <v>1900</v>
      </c>
      <c r="C118" s="102"/>
      <c r="D118" s="105"/>
      <c r="E118" s="106"/>
      <c r="F118" s="11" t="e">
        <f t="shared" si="12"/>
        <v>#DIV/0!</v>
      </c>
      <c r="G118" s="9">
        <f t="shared" si="9"/>
        <v>0</v>
      </c>
      <c r="H118" s="9">
        <f t="shared" si="13"/>
        <v>0</v>
      </c>
      <c r="I118" s="10" t="e">
        <f t="shared" si="10"/>
        <v>#DIV/0!</v>
      </c>
      <c r="J118" s="107"/>
      <c r="K118" s="9">
        <f t="shared" si="11"/>
        <v>0</v>
      </c>
    </row>
    <row r="119" spans="1:18" x14ac:dyDescent="0.3">
      <c r="A119" s="12">
        <f t="shared" si="7"/>
        <v>1</v>
      </c>
      <c r="B119" s="12">
        <f t="shared" si="8"/>
        <v>1900</v>
      </c>
      <c r="C119" s="102"/>
      <c r="D119" s="105"/>
      <c r="E119" s="106"/>
      <c r="F119" s="11" t="e">
        <f t="shared" si="12"/>
        <v>#DIV/0!</v>
      </c>
      <c r="G119" s="9">
        <f t="shared" si="9"/>
        <v>0</v>
      </c>
      <c r="H119" s="9">
        <f t="shared" si="13"/>
        <v>0</v>
      </c>
      <c r="I119" s="10" t="e">
        <f t="shared" si="10"/>
        <v>#DIV/0!</v>
      </c>
      <c r="J119" s="107"/>
      <c r="K119" s="9">
        <f t="shared" si="11"/>
        <v>0</v>
      </c>
    </row>
    <row r="120" spans="1:18" x14ac:dyDescent="0.3">
      <c r="A120" s="12">
        <f t="shared" si="7"/>
        <v>1</v>
      </c>
      <c r="B120" s="12">
        <f t="shared" si="8"/>
        <v>1900</v>
      </c>
      <c r="C120" s="102"/>
      <c r="D120" s="105"/>
      <c r="E120" s="106"/>
      <c r="F120" s="11" t="e">
        <f t="shared" si="12"/>
        <v>#DIV/0!</v>
      </c>
      <c r="G120" s="9">
        <f t="shared" si="9"/>
        <v>0</v>
      </c>
      <c r="H120" s="9">
        <f t="shared" si="13"/>
        <v>0</v>
      </c>
      <c r="I120" s="10" t="e">
        <f t="shared" si="10"/>
        <v>#DIV/0!</v>
      </c>
      <c r="J120" s="107"/>
      <c r="K120" s="9">
        <f t="shared" si="11"/>
        <v>0</v>
      </c>
    </row>
    <row r="121" spans="1:18" x14ac:dyDescent="0.3">
      <c r="A121" s="12">
        <f t="shared" si="7"/>
        <v>1</v>
      </c>
      <c r="B121" s="12">
        <f t="shared" si="8"/>
        <v>1900</v>
      </c>
      <c r="C121" s="102"/>
      <c r="D121" s="105"/>
      <c r="E121" s="106"/>
      <c r="F121" s="11" t="e">
        <f t="shared" si="12"/>
        <v>#DIV/0!</v>
      </c>
      <c r="G121" s="9">
        <f t="shared" si="9"/>
        <v>0</v>
      </c>
      <c r="H121" s="9">
        <f t="shared" si="13"/>
        <v>0</v>
      </c>
      <c r="I121" s="10" t="e">
        <f t="shared" si="10"/>
        <v>#DIV/0!</v>
      </c>
      <c r="J121" s="107"/>
      <c r="K121" s="9">
        <f t="shared" si="11"/>
        <v>0</v>
      </c>
    </row>
    <row r="122" spans="1:18" x14ac:dyDescent="0.3">
      <c r="A122" s="12">
        <f t="shared" si="7"/>
        <v>1</v>
      </c>
      <c r="B122" s="12">
        <f t="shared" si="8"/>
        <v>1900</v>
      </c>
      <c r="C122" s="102"/>
      <c r="D122" s="105"/>
      <c r="E122" s="106"/>
      <c r="F122" s="11" t="e">
        <f t="shared" si="12"/>
        <v>#DIV/0!</v>
      </c>
      <c r="G122" s="9">
        <f t="shared" si="9"/>
        <v>0</v>
      </c>
      <c r="H122" s="9">
        <f t="shared" si="13"/>
        <v>0</v>
      </c>
      <c r="I122" s="10" t="e">
        <f t="shared" si="10"/>
        <v>#DIV/0!</v>
      </c>
      <c r="J122" s="107"/>
      <c r="K122" s="9">
        <f t="shared" si="11"/>
        <v>0</v>
      </c>
    </row>
    <row r="123" spans="1:18" x14ac:dyDescent="0.3">
      <c r="A123" s="12">
        <f t="shared" si="7"/>
        <v>1</v>
      </c>
      <c r="B123" s="12">
        <f t="shared" si="8"/>
        <v>1900</v>
      </c>
      <c r="C123" s="102"/>
      <c r="D123" s="105"/>
      <c r="E123" s="106"/>
      <c r="F123" s="11" t="e">
        <f t="shared" si="12"/>
        <v>#DIV/0!</v>
      </c>
      <c r="G123" s="9">
        <f t="shared" si="9"/>
        <v>0</v>
      </c>
      <c r="H123" s="9">
        <f t="shared" si="13"/>
        <v>0</v>
      </c>
      <c r="I123" s="10" t="e">
        <f t="shared" si="10"/>
        <v>#DIV/0!</v>
      </c>
      <c r="J123" s="107"/>
      <c r="K123" s="9">
        <f t="shared" si="11"/>
        <v>0</v>
      </c>
    </row>
    <row r="124" spans="1:18" x14ac:dyDescent="0.3">
      <c r="A124" s="12">
        <f t="shared" si="7"/>
        <v>1</v>
      </c>
      <c r="B124" s="12">
        <f t="shared" si="8"/>
        <v>1900</v>
      </c>
      <c r="C124" s="102"/>
      <c r="D124" s="105"/>
      <c r="E124" s="106"/>
      <c r="F124" s="11" t="e">
        <f t="shared" si="12"/>
        <v>#DIV/0!</v>
      </c>
      <c r="G124" s="9">
        <f t="shared" si="9"/>
        <v>0</v>
      </c>
      <c r="H124" s="9">
        <f t="shared" si="13"/>
        <v>0</v>
      </c>
      <c r="I124" s="10" t="e">
        <f t="shared" si="10"/>
        <v>#DIV/0!</v>
      </c>
      <c r="J124" s="107"/>
      <c r="K124" s="9">
        <f t="shared" si="11"/>
        <v>0</v>
      </c>
    </row>
    <row r="125" spans="1:18" x14ac:dyDescent="0.3">
      <c r="A125" s="12">
        <f t="shared" si="7"/>
        <v>1</v>
      </c>
      <c r="B125" s="12">
        <f t="shared" si="8"/>
        <v>1900</v>
      </c>
      <c r="C125" s="102"/>
      <c r="D125" s="105"/>
      <c r="E125" s="106"/>
      <c r="F125" s="11" t="e">
        <f t="shared" si="12"/>
        <v>#DIV/0!</v>
      </c>
      <c r="G125" s="9">
        <f t="shared" si="9"/>
        <v>0</v>
      </c>
      <c r="H125" s="9">
        <f t="shared" si="13"/>
        <v>0</v>
      </c>
      <c r="I125" s="10" t="e">
        <f t="shared" si="10"/>
        <v>#DIV/0!</v>
      </c>
      <c r="J125" s="107"/>
      <c r="K125" s="9">
        <f t="shared" si="11"/>
        <v>0</v>
      </c>
    </row>
    <row r="126" spans="1:18" x14ac:dyDescent="0.3">
      <c r="A126" s="12">
        <f t="shared" si="7"/>
        <v>1</v>
      </c>
      <c r="B126" s="12">
        <f t="shared" si="8"/>
        <v>1900</v>
      </c>
      <c r="C126" s="102"/>
      <c r="D126" s="105"/>
      <c r="E126" s="106"/>
      <c r="F126" s="11" t="e">
        <f t="shared" si="12"/>
        <v>#DIV/0!</v>
      </c>
      <c r="G126" s="9">
        <f t="shared" si="9"/>
        <v>0</v>
      </c>
      <c r="H126" s="9">
        <f t="shared" si="13"/>
        <v>0</v>
      </c>
      <c r="I126" s="10" t="e">
        <f t="shared" si="10"/>
        <v>#DIV/0!</v>
      </c>
      <c r="J126" s="107"/>
      <c r="K126" s="9">
        <f t="shared" si="11"/>
        <v>0</v>
      </c>
    </row>
    <row r="127" spans="1:18" x14ac:dyDescent="0.3">
      <c r="A127" s="12">
        <f t="shared" si="7"/>
        <v>1</v>
      </c>
      <c r="B127" s="12">
        <f t="shared" si="8"/>
        <v>1900</v>
      </c>
      <c r="C127" s="102"/>
      <c r="D127" s="105"/>
      <c r="E127" s="106"/>
      <c r="F127" s="11" t="e">
        <f t="shared" si="12"/>
        <v>#DIV/0!</v>
      </c>
      <c r="G127" s="9">
        <f t="shared" si="9"/>
        <v>0</v>
      </c>
      <c r="H127" s="9">
        <f t="shared" si="13"/>
        <v>0</v>
      </c>
      <c r="I127" s="10" t="e">
        <f t="shared" si="10"/>
        <v>#DIV/0!</v>
      </c>
      <c r="J127" s="107"/>
      <c r="K127" s="9">
        <f t="shared" si="11"/>
        <v>0</v>
      </c>
    </row>
    <row r="128" spans="1:18" x14ac:dyDescent="0.3">
      <c r="A128" s="12">
        <f t="shared" si="7"/>
        <v>1</v>
      </c>
      <c r="B128" s="12">
        <f t="shared" si="8"/>
        <v>1900</v>
      </c>
      <c r="C128" s="102"/>
      <c r="D128" s="105"/>
      <c r="E128" s="106"/>
      <c r="F128" s="11" t="e">
        <f t="shared" si="12"/>
        <v>#DIV/0!</v>
      </c>
      <c r="G128" s="9">
        <f t="shared" si="9"/>
        <v>0</v>
      </c>
      <c r="H128" s="9">
        <f t="shared" si="13"/>
        <v>0</v>
      </c>
      <c r="I128" s="10" t="e">
        <f t="shared" si="10"/>
        <v>#DIV/0!</v>
      </c>
      <c r="J128" s="107"/>
      <c r="K128" s="9">
        <f t="shared" si="11"/>
        <v>0</v>
      </c>
    </row>
    <row r="129" spans="1:11" x14ac:dyDescent="0.3">
      <c r="A129" s="12">
        <f t="shared" si="7"/>
        <v>1</v>
      </c>
      <c r="B129" s="12">
        <f t="shared" si="8"/>
        <v>1900</v>
      </c>
      <c r="C129" s="102"/>
      <c r="D129" s="105"/>
      <c r="E129" s="106"/>
      <c r="F129" s="11" t="e">
        <f t="shared" si="12"/>
        <v>#DIV/0!</v>
      </c>
      <c r="G129" s="9">
        <f t="shared" si="9"/>
        <v>0</v>
      </c>
      <c r="H129" s="9">
        <f t="shared" si="13"/>
        <v>0</v>
      </c>
      <c r="I129" s="10" t="e">
        <f t="shared" si="10"/>
        <v>#DIV/0!</v>
      </c>
      <c r="J129" s="107"/>
      <c r="K129" s="9">
        <f t="shared" si="11"/>
        <v>0</v>
      </c>
    </row>
    <row r="130" spans="1:11" x14ac:dyDescent="0.3">
      <c r="A130" s="12">
        <f t="shared" ref="A130:A193" si="14">MONTH(C130)</f>
        <v>1</v>
      </c>
      <c r="B130" s="12">
        <f t="shared" ref="B130:B193" si="15">YEAR(C130)</f>
        <v>1900</v>
      </c>
      <c r="C130" s="102"/>
      <c r="D130" s="105"/>
      <c r="E130" s="106"/>
      <c r="F130" s="11" t="e">
        <f t="shared" si="12"/>
        <v>#DIV/0!</v>
      </c>
      <c r="G130" s="9">
        <f t="shared" ref="G130:G193" si="16">IF(D130="Aporte",E130/F130,IF(D130="Resgate",-E130/F130,0))</f>
        <v>0</v>
      </c>
      <c r="H130" s="9">
        <f t="shared" si="13"/>
        <v>0</v>
      </c>
      <c r="I130" s="10" t="e">
        <f t="shared" ref="I130:I193" si="17">IF(D130="Fechamento",J130,$H130*$F130)</f>
        <v>#DIV/0!</v>
      </c>
      <c r="J130" s="107"/>
      <c r="K130" s="9">
        <f t="shared" ref="K130:K193" si="18">IF(D130="Fechamento",((F130/F129)-1)*100,IF(D130="Parcial",(((J130/H130)/F129)-1)*100,0))</f>
        <v>0</v>
      </c>
    </row>
    <row r="131" spans="1:11" x14ac:dyDescent="0.3">
      <c r="A131" s="12">
        <f t="shared" si="14"/>
        <v>1</v>
      </c>
      <c r="B131" s="12">
        <f t="shared" si="15"/>
        <v>1900</v>
      </c>
      <c r="C131" s="102"/>
      <c r="D131" s="105"/>
      <c r="E131" s="106"/>
      <c r="F131" s="11" t="e">
        <f t="shared" ref="F131:F194" si="19">IF(OR(D131="Aporte",D131="Resgate"),F130,J131/H131)</f>
        <v>#DIV/0!</v>
      </c>
      <c r="G131" s="9">
        <f t="shared" si="16"/>
        <v>0</v>
      </c>
      <c r="H131" s="9">
        <f t="shared" ref="H131:H194" si="20">H130+G131</f>
        <v>0</v>
      </c>
      <c r="I131" s="10" t="e">
        <f t="shared" si="17"/>
        <v>#DIV/0!</v>
      </c>
      <c r="J131" s="107"/>
      <c r="K131" s="9">
        <f t="shared" si="18"/>
        <v>0</v>
      </c>
    </row>
    <row r="132" spans="1:11" x14ac:dyDescent="0.3">
      <c r="A132" s="12">
        <f t="shared" si="14"/>
        <v>1</v>
      </c>
      <c r="B132" s="12">
        <f t="shared" si="15"/>
        <v>1900</v>
      </c>
      <c r="C132" s="102"/>
      <c r="D132" s="105"/>
      <c r="E132" s="106"/>
      <c r="F132" s="11" t="e">
        <f t="shared" si="19"/>
        <v>#DIV/0!</v>
      </c>
      <c r="G132" s="9">
        <f t="shared" si="16"/>
        <v>0</v>
      </c>
      <c r="H132" s="9">
        <f t="shared" si="20"/>
        <v>0</v>
      </c>
      <c r="I132" s="10" t="e">
        <f t="shared" si="17"/>
        <v>#DIV/0!</v>
      </c>
      <c r="J132" s="107"/>
      <c r="K132" s="9">
        <f t="shared" si="18"/>
        <v>0</v>
      </c>
    </row>
    <row r="133" spans="1:11" x14ac:dyDescent="0.3">
      <c r="A133" s="12">
        <f t="shared" si="14"/>
        <v>1</v>
      </c>
      <c r="B133" s="12">
        <f t="shared" si="15"/>
        <v>1900</v>
      </c>
      <c r="C133" s="102"/>
      <c r="D133" s="105"/>
      <c r="E133" s="106"/>
      <c r="F133" s="11" t="e">
        <f t="shared" si="19"/>
        <v>#DIV/0!</v>
      </c>
      <c r="G133" s="9">
        <f t="shared" si="16"/>
        <v>0</v>
      </c>
      <c r="H133" s="9">
        <f t="shared" si="20"/>
        <v>0</v>
      </c>
      <c r="I133" s="10" t="e">
        <f t="shared" si="17"/>
        <v>#DIV/0!</v>
      </c>
      <c r="J133" s="107"/>
      <c r="K133" s="9">
        <f t="shared" si="18"/>
        <v>0</v>
      </c>
    </row>
    <row r="134" spans="1:11" x14ac:dyDescent="0.3">
      <c r="A134" s="12">
        <f t="shared" si="14"/>
        <v>1</v>
      </c>
      <c r="B134" s="12">
        <f t="shared" si="15"/>
        <v>1900</v>
      </c>
      <c r="C134" s="102"/>
      <c r="D134" s="105"/>
      <c r="E134" s="106"/>
      <c r="F134" s="11" t="e">
        <f t="shared" si="19"/>
        <v>#DIV/0!</v>
      </c>
      <c r="G134" s="9">
        <f t="shared" si="16"/>
        <v>0</v>
      </c>
      <c r="H134" s="9">
        <f t="shared" si="20"/>
        <v>0</v>
      </c>
      <c r="I134" s="10" t="e">
        <f t="shared" si="17"/>
        <v>#DIV/0!</v>
      </c>
      <c r="J134" s="107"/>
      <c r="K134" s="9">
        <f t="shared" si="18"/>
        <v>0</v>
      </c>
    </row>
    <row r="135" spans="1:11" x14ac:dyDescent="0.3">
      <c r="A135" s="12">
        <f t="shared" si="14"/>
        <v>1</v>
      </c>
      <c r="B135" s="12">
        <f t="shared" si="15"/>
        <v>1900</v>
      </c>
      <c r="C135" s="102"/>
      <c r="D135" s="105"/>
      <c r="E135" s="106"/>
      <c r="F135" s="11" t="e">
        <f t="shared" si="19"/>
        <v>#DIV/0!</v>
      </c>
      <c r="G135" s="9">
        <f t="shared" si="16"/>
        <v>0</v>
      </c>
      <c r="H135" s="9">
        <f t="shared" si="20"/>
        <v>0</v>
      </c>
      <c r="I135" s="10" t="e">
        <f t="shared" si="17"/>
        <v>#DIV/0!</v>
      </c>
      <c r="J135" s="107"/>
      <c r="K135" s="9">
        <f t="shared" si="18"/>
        <v>0</v>
      </c>
    </row>
    <row r="136" spans="1:11" x14ac:dyDescent="0.3">
      <c r="A136" s="12">
        <f t="shared" si="14"/>
        <v>1</v>
      </c>
      <c r="B136" s="12">
        <f t="shared" si="15"/>
        <v>1900</v>
      </c>
      <c r="C136" s="102"/>
      <c r="D136" s="105"/>
      <c r="E136" s="106"/>
      <c r="F136" s="11" t="e">
        <f t="shared" si="19"/>
        <v>#DIV/0!</v>
      </c>
      <c r="G136" s="9">
        <f t="shared" si="16"/>
        <v>0</v>
      </c>
      <c r="H136" s="9">
        <f t="shared" si="20"/>
        <v>0</v>
      </c>
      <c r="I136" s="10" t="e">
        <f t="shared" si="17"/>
        <v>#DIV/0!</v>
      </c>
      <c r="J136" s="107"/>
      <c r="K136" s="9">
        <f t="shared" si="18"/>
        <v>0</v>
      </c>
    </row>
    <row r="137" spans="1:11" x14ac:dyDescent="0.3">
      <c r="A137" s="12">
        <f t="shared" si="14"/>
        <v>1</v>
      </c>
      <c r="B137" s="12">
        <f t="shared" si="15"/>
        <v>1900</v>
      </c>
      <c r="C137" s="102"/>
      <c r="D137" s="105"/>
      <c r="E137" s="106"/>
      <c r="F137" s="11" t="e">
        <f t="shared" si="19"/>
        <v>#DIV/0!</v>
      </c>
      <c r="G137" s="9">
        <f t="shared" si="16"/>
        <v>0</v>
      </c>
      <c r="H137" s="9">
        <f t="shared" si="20"/>
        <v>0</v>
      </c>
      <c r="I137" s="10" t="e">
        <f t="shared" si="17"/>
        <v>#DIV/0!</v>
      </c>
      <c r="J137" s="107"/>
      <c r="K137" s="9">
        <f t="shared" si="18"/>
        <v>0</v>
      </c>
    </row>
    <row r="138" spans="1:11" x14ac:dyDescent="0.3">
      <c r="A138" s="12">
        <f t="shared" si="14"/>
        <v>1</v>
      </c>
      <c r="B138" s="12">
        <f t="shared" si="15"/>
        <v>1900</v>
      </c>
      <c r="C138" s="102"/>
      <c r="D138" s="105"/>
      <c r="E138" s="106"/>
      <c r="F138" s="11" t="e">
        <f t="shared" si="19"/>
        <v>#DIV/0!</v>
      </c>
      <c r="G138" s="9">
        <f t="shared" si="16"/>
        <v>0</v>
      </c>
      <c r="H138" s="9">
        <f t="shared" si="20"/>
        <v>0</v>
      </c>
      <c r="I138" s="10" t="e">
        <f t="shared" si="17"/>
        <v>#DIV/0!</v>
      </c>
      <c r="J138" s="107"/>
      <c r="K138" s="9">
        <f t="shared" si="18"/>
        <v>0</v>
      </c>
    </row>
    <row r="139" spans="1:11" x14ac:dyDescent="0.3">
      <c r="A139" s="12">
        <f t="shared" si="14"/>
        <v>1</v>
      </c>
      <c r="B139" s="12">
        <f t="shared" si="15"/>
        <v>1900</v>
      </c>
      <c r="C139" s="102"/>
      <c r="D139" s="105"/>
      <c r="E139" s="106"/>
      <c r="F139" s="11" t="e">
        <f t="shared" si="19"/>
        <v>#DIV/0!</v>
      </c>
      <c r="G139" s="9">
        <f t="shared" si="16"/>
        <v>0</v>
      </c>
      <c r="H139" s="9">
        <f t="shared" si="20"/>
        <v>0</v>
      </c>
      <c r="I139" s="10" t="e">
        <f t="shared" si="17"/>
        <v>#DIV/0!</v>
      </c>
      <c r="J139" s="107"/>
      <c r="K139" s="9">
        <f t="shared" si="18"/>
        <v>0</v>
      </c>
    </row>
    <row r="140" spans="1:11" x14ac:dyDescent="0.3">
      <c r="A140" s="12">
        <f t="shared" si="14"/>
        <v>1</v>
      </c>
      <c r="B140" s="12">
        <f t="shared" si="15"/>
        <v>1900</v>
      </c>
      <c r="C140" s="102"/>
      <c r="D140" s="105"/>
      <c r="E140" s="106"/>
      <c r="F140" s="11" t="e">
        <f t="shared" si="19"/>
        <v>#DIV/0!</v>
      </c>
      <c r="G140" s="9">
        <f t="shared" si="16"/>
        <v>0</v>
      </c>
      <c r="H140" s="9">
        <f t="shared" si="20"/>
        <v>0</v>
      </c>
      <c r="I140" s="10" t="e">
        <f t="shared" si="17"/>
        <v>#DIV/0!</v>
      </c>
      <c r="J140" s="107"/>
      <c r="K140" s="9">
        <f t="shared" si="18"/>
        <v>0</v>
      </c>
    </row>
    <row r="141" spans="1:11" x14ac:dyDescent="0.3">
      <c r="A141" s="12">
        <f t="shared" si="14"/>
        <v>1</v>
      </c>
      <c r="B141" s="12">
        <f t="shared" si="15"/>
        <v>1900</v>
      </c>
      <c r="C141" s="102"/>
      <c r="D141" s="105"/>
      <c r="E141" s="106"/>
      <c r="F141" s="11" t="e">
        <f t="shared" si="19"/>
        <v>#DIV/0!</v>
      </c>
      <c r="G141" s="9">
        <f t="shared" si="16"/>
        <v>0</v>
      </c>
      <c r="H141" s="9">
        <f t="shared" si="20"/>
        <v>0</v>
      </c>
      <c r="I141" s="10" t="e">
        <f t="shared" si="17"/>
        <v>#DIV/0!</v>
      </c>
      <c r="J141" s="107"/>
      <c r="K141" s="9">
        <f t="shared" si="18"/>
        <v>0</v>
      </c>
    </row>
    <row r="142" spans="1:11" x14ac:dyDescent="0.3">
      <c r="A142" s="12">
        <f t="shared" si="14"/>
        <v>1</v>
      </c>
      <c r="B142" s="12">
        <f t="shared" si="15"/>
        <v>1900</v>
      </c>
      <c r="C142" s="102"/>
      <c r="D142" s="105"/>
      <c r="E142" s="106"/>
      <c r="F142" s="11" t="e">
        <f t="shared" si="19"/>
        <v>#DIV/0!</v>
      </c>
      <c r="G142" s="9">
        <f t="shared" si="16"/>
        <v>0</v>
      </c>
      <c r="H142" s="9">
        <f t="shared" si="20"/>
        <v>0</v>
      </c>
      <c r="I142" s="10" t="e">
        <f t="shared" si="17"/>
        <v>#DIV/0!</v>
      </c>
      <c r="J142" s="107"/>
      <c r="K142" s="9">
        <f t="shared" si="18"/>
        <v>0</v>
      </c>
    </row>
    <row r="143" spans="1:11" x14ac:dyDescent="0.3">
      <c r="A143" s="12">
        <f t="shared" si="14"/>
        <v>1</v>
      </c>
      <c r="B143" s="12">
        <f t="shared" si="15"/>
        <v>1900</v>
      </c>
      <c r="C143" s="102"/>
      <c r="D143" s="105"/>
      <c r="E143" s="106"/>
      <c r="F143" s="11" t="e">
        <f t="shared" si="19"/>
        <v>#DIV/0!</v>
      </c>
      <c r="G143" s="9">
        <f t="shared" si="16"/>
        <v>0</v>
      </c>
      <c r="H143" s="9">
        <f t="shared" si="20"/>
        <v>0</v>
      </c>
      <c r="I143" s="10" t="e">
        <f t="shared" si="17"/>
        <v>#DIV/0!</v>
      </c>
      <c r="J143" s="107"/>
      <c r="K143" s="9">
        <f t="shared" si="18"/>
        <v>0</v>
      </c>
    </row>
    <row r="144" spans="1:11" x14ac:dyDescent="0.3">
      <c r="A144" s="12">
        <f t="shared" si="14"/>
        <v>1</v>
      </c>
      <c r="B144" s="12">
        <f t="shared" si="15"/>
        <v>1900</v>
      </c>
      <c r="C144" s="102"/>
      <c r="D144" s="105"/>
      <c r="E144" s="106"/>
      <c r="F144" s="11" t="e">
        <f t="shared" si="19"/>
        <v>#DIV/0!</v>
      </c>
      <c r="G144" s="9">
        <f t="shared" si="16"/>
        <v>0</v>
      </c>
      <c r="H144" s="9">
        <f t="shared" si="20"/>
        <v>0</v>
      </c>
      <c r="I144" s="10" t="e">
        <f t="shared" si="17"/>
        <v>#DIV/0!</v>
      </c>
      <c r="J144" s="107"/>
      <c r="K144" s="9">
        <f t="shared" si="18"/>
        <v>0</v>
      </c>
    </row>
    <row r="145" spans="1:11" x14ac:dyDescent="0.3">
      <c r="A145" s="12">
        <f t="shared" si="14"/>
        <v>1</v>
      </c>
      <c r="B145" s="12">
        <f t="shared" si="15"/>
        <v>1900</v>
      </c>
      <c r="C145" s="102"/>
      <c r="D145" s="105"/>
      <c r="E145" s="106"/>
      <c r="F145" s="11" t="e">
        <f t="shared" si="19"/>
        <v>#DIV/0!</v>
      </c>
      <c r="G145" s="9">
        <f t="shared" si="16"/>
        <v>0</v>
      </c>
      <c r="H145" s="9">
        <f t="shared" si="20"/>
        <v>0</v>
      </c>
      <c r="I145" s="10" t="e">
        <f t="shared" si="17"/>
        <v>#DIV/0!</v>
      </c>
      <c r="J145" s="107"/>
      <c r="K145" s="9">
        <f t="shared" si="18"/>
        <v>0</v>
      </c>
    </row>
    <row r="146" spans="1:11" x14ac:dyDescent="0.3">
      <c r="A146" s="12">
        <f t="shared" si="14"/>
        <v>1</v>
      </c>
      <c r="B146" s="12">
        <f t="shared" si="15"/>
        <v>1900</v>
      </c>
      <c r="C146" s="102"/>
      <c r="D146" s="105"/>
      <c r="E146" s="106"/>
      <c r="F146" s="11" t="e">
        <f t="shared" si="19"/>
        <v>#DIV/0!</v>
      </c>
      <c r="G146" s="9">
        <f t="shared" si="16"/>
        <v>0</v>
      </c>
      <c r="H146" s="9">
        <f t="shared" si="20"/>
        <v>0</v>
      </c>
      <c r="I146" s="10" t="e">
        <f t="shared" si="17"/>
        <v>#DIV/0!</v>
      </c>
      <c r="J146" s="107"/>
      <c r="K146" s="9">
        <f t="shared" si="18"/>
        <v>0</v>
      </c>
    </row>
    <row r="147" spans="1:11" x14ac:dyDescent="0.3">
      <c r="A147" s="12">
        <f t="shared" si="14"/>
        <v>1</v>
      </c>
      <c r="B147" s="12">
        <f t="shared" si="15"/>
        <v>1900</v>
      </c>
      <c r="C147" s="102"/>
      <c r="D147" s="105"/>
      <c r="E147" s="106"/>
      <c r="F147" s="11" t="e">
        <f t="shared" si="19"/>
        <v>#DIV/0!</v>
      </c>
      <c r="G147" s="9">
        <f t="shared" si="16"/>
        <v>0</v>
      </c>
      <c r="H147" s="9">
        <f t="shared" si="20"/>
        <v>0</v>
      </c>
      <c r="I147" s="10" t="e">
        <f t="shared" si="17"/>
        <v>#DIV/0!</v>
      </c>
      <c r="J147" s="107"/>
      <c r="K147" s="9">
        <f t="shared" si="18"/>
        <v>0</v>
      </c>
    </row>
    <row r="148" spans="1:11" x14ac:dyDescent="0.3">
      <c r="A148" s="12">
        <f t="shared" si="14"/>
        <v>1</v>
      </c>
      <c r="B148" s="12">
        <f t="shared" si="15"/>
        <v>1900</v>
      </c>
      <c r="C148" s="102"/>
      <c r="D148" s="105"/>
      <c r="E148" s="106"/>
      <c r="F148" s="11" t="e">
        <f t="shared" si="19"/>
        <v>#DIV/0!</v>
      </c>
      <c r="G148" s="9">
        <f t="shared" si="16"/>
        <v>0</v>
      </c>
      <c r="H148" s="9">
        <f t="shared" si="20"/>
        <v>0</v>
      </c>
      <c r="I148" s="10" t="e">
        <f t="shared" si="17"/>
        <v>#DIV/0!</v>
      </c>
      <c r="J148" s="107"/>
      <c r="K148" s="9">
        <f t="shared" si="18"/>
        <v>0</v>
      </c>
    </row>
    <row r="149" spans="1:11" x14ac:dyDescent="0.3">
      <c r="A149" s="12">
        <f t="shared" si="14"/>
        <v>1</v>
      </c>
      <c r="B149" s="12">
        <f t="shared" si="15"/>
        <v>1900</v>
      </c>
      <c r="C149" s="102"/>
      <c r="D149" s="105"/>
      <c r="E149" s="106"/>
      <c r="F149" s="11" t="e">
        <f t="shared" si="19"/>
        <v>#DIV/0!</v>
      </c>
      <c r="G149" s="9">
        <f t="shared" si="16"/>
        <v>0</v>
      </c>
      <c r="H149" s="9">
        <f t="shared" si="20"/>
        <v>0</v>
      </c>
      <c r="I149" s="10" t="e">
        <f t="shared" si="17"/>
        <v>#DIV/0!</v>
      </c>
      <c r="J149" s="107"/>
      <c r="K149" s="9">
        <f t="shared" si="18"/>
        <v>0</v>
      </c>
    </row>
    <row r="150" spans="1:11" x14ac:dyDescent="0.3">
      <c r="A150" s="12">
        <f t="shared" si="14"/>
        <v>1</v>
      </c>
      <c r="B150" s="12">
        <f t="shared" si="15"/>
        <v>1900</v>
      </c>
      <c r="C150" s="102"/>
      <c r="D150" s="105"/>
      <c r="E150" s="106"/>
      <c r="F150" s="11" t="e">
        <f t="shared" si="19"/>
        <v>#DIV/0!</v>
      </c>
      <c r="G150" s="9">
        <f t="shared" si="16"/>
        <v>0</v>
      </c>
      <c r="H150" s="9">
        <f t="shared" si="20"/>
        <v>0</v>
      </c>
      <c r="I150" s="10" t="e">
        <f t="shared" si="17"/>
        <v>#DIV/0!</v>
      </c>
      <c r="J150" s="107"/>
      <c r="K150" s="9">
        <f t="shared" si="18"/>
        <v>0</v>
      </c>
    </row>
    <row r="151" spans="1:11" x14ac:dyDescent="0.3">
      <c r="A151" s="12">
        <f t="shared" si="14"/>
        <v>1</v>
      </c>
      <c r="B151" s="12">
        <f t="shared" si="15"/>
        <v>1900</v>
      </c>
      <c r="C151" s="102"/>
      <c r="D151" s="105"/>
      <c r="E151" s="106"/>
      <c r="F151" s="11" t="e">
        <f t="shared" si="19"/>
        <v>#DIV/0!</v>
      </c>
      <c r="G151" s="9">
        <f t="shared" si="16"/>
        <v>0</v>
      </c>
      <c r="H151" s="9">
        <f t="shared" si="20"/>
        <v>0</v>
      </c>
      <c r="I151" s="10" t="e">
        <f t="shared" si="17"/>
        <v>#DIV/0!</v>
      </c>
      <c r="J151" s="107"/>
      <c r="K151" s="9">
        <f t="shared" si="18"/>
        <v>0</v>
      </c>
    </row>
    <row r="152" spans="1:11" x14ac:dyDescent="0.3">
      <c r="A152" s="12">
        <f t="shared" si="14"/>
        <v>1</v>
      </c>
      <c r="B152" s="12">
        <f t="shared" si="15"/>
        <v>1900</v>
      </c>
      <c r="C152" s="102"/>
      <c r="D152" s="105"/>
      <c r="E152" s="106"/>
      <c r="F152" s="11" t="e">
        <f t="shared" si="19"/>
        <v>#DIV/0!</v>
      </c>
      <c r="G152" s="9">
        <f t="shared" si="16"/>
        <v>0</v>
      </c>
      <c r="H152" s="9">
        <f t="shared" si="20"/>
        <v>0</v>
      </c>
      <c r="I152" s="10" t="e">
        <f t="shared" si="17"/>
        <v>#DIV/0!</v>
      </c>
      <c r="J152" s="107"/>
      <c r="K152" s="9">
        <f t="shared" si="18"/>
        <v>0</v>
      </c>
    </row>
    <row r="153" spans="1:11" x14ac:dyDescent="0.3">
      <c r="A153" s="12">
        <f t="shared" si="14"/>
        <v>1</v>
      </c>
      <c r="B153" s="12">
        <f t="shared" si="15"/>
        <v>1900</v>
      </c>
      <c r="C153" s="102"/>
      <c r="D153" s="105"/>
      <c r="E153" s="106"/>
      <c r="F153" s="11" t="e">
        <f t="shared" si="19"/>
        <v>#DIV/0!</v>
      </c>
      <c r="G153" s="9">
        <f t="shared" si="16"/>
        <v>0</v>
      </c>
      <c r="H153" s="9">
        <f t="shared" si="20"/>
        <v>0</v>
      </c>
      <c r="I153" s="10" t="e">
        <f t="shared" si="17"/>
        <v>#DIV/0!</v>
      </c>
      <c r="J153" s="107"/>
      <c r="K153" s="9">
        <f t="shared" si="18"/>
        <v>0</v>
      </c>
    </row>
    <row r="154" spans="1:11" x14ac:dyDescent="0.3">
      <c r="A154" s="12">
        <f t="shared" si="14"/>
        <v>1</v>
      </c>
      <c r="B154" s="12">
        <f t="shared" si="15"/>
        <v>1900</v>
      </c>
      <c r="C154" s="102"/>
      <c r="D154" s="105"/>
      <c r="E154" s="106"/>
      <c r="F154" s="11" t="e">
        <f t="shared" si="19"/>
        <v>#DIV/0!</v>
      </c>
      <c r="G154" s="9">
        <f t="shared" si="16"/>
        <v>0</v>
      </c>
      <c r="H154" s="9">
        <f t="shared" si="20"/>
        <v>0</v>
      </c>
      <c r="I154" s="10" t="e">
        <f t="shared" si="17"/>
        <v>#DIV/0!</v>
      </c>
      <c r="J154" s="107"/>
      <c r="K154" s="9">
        <f t="shared" si="18"/>
        <v>0</v>
      </c>
    </row>
    <row r="155" spans="1:11" x14ac:dyDescent="0.3">
      <c r="A155" s="12">
        <f t="shared" si="14"/>
        <v>1</v>
      </c>
      <c r="B155" s="12">
        <f t="shared" si="15"/>
        <v>1900</v>
      </c>
      <c r="C155" s="102"/>
      <c r="D155" s="105"/>
      <c r="E155" s="106"/>
      <c r="F155" s="11" t="e">
        <f t="shared" si="19"/>
        <v>#DIV/0!</v>
      </c>
      <c r="G155" s="9">
        <f t="shared" si="16"/>
        <v>0</v>
      </c>
      <c r="H155" s="9">
        <f t="shared" si="20"/>
        <v>0</v>
      </c>
      <c r="I155" s="10" t="e">
        <f t="shared" si="17"/>
        <v>#DIV/0!</v>
      </c>
      <c r="J155" s="107"/>
      <c r="K155" s="9">
        <f t="shared" si="18"/>
        <v>0</v>
      </c>
    </row>
    <row r="156" spans="1:11" x14ac:dyDescent="0.3">
      <c r="A156" s="12">
        <f t="shared" si="14"/>
        <v>1</v>
      </c>
      <c r="B156" s="12">
        <f t="shared" si="15"/>
        <v>1900</v>
      </c>
      <c r="C156" s="102"/>
      <c r="D156" s="105"/>
      <c r="E156" s="106"/>
      <c r="F156" s="11" t="e">
        <f t="shared" si="19"/>
        <v>#DIV/0!</v>
      </c>
      <c r="G156" s="9">
        <f t="shared" si="16"/>
        <v>0</v>
      </c>
      <c r="H156" s="9">
        <f t="shared" si="20"/>
        <v>0</v>
      </c>
      <c r="I156" s="10" t="e">
        <f t="shared" si="17"/>
        <v>#DIV/0!</v>
      </c>
      <c r="J156" s="107"/>
      <c r="K156" s="9">
        <f t="shared" si="18"/>
        <v>0</v>
      </c>
    </row>
    <row r="157" spans="1:11" x14ac:dyDescent="0.3">
      <c r="A157" s="12">
        <f t="shared" si="14"/>
        <v>1</v>
      </c>
      <c r="B157" s="12">
        <f t="shared" si="15"/>
        <v>1900</v>
      </c>
      <c r="C157" s="102"/>
      <c r="D157" s="105"/>
      <c r="E157" s="106"/>
      <c r="F157" s="11" t="e">
        <f t="shared" si="19"/>
        <v>#DIV/0!</v>
      </c>
      <c r="G157" s="9">
        <f t="shared" si="16"/>
        <v>0</v>
      </c>
      <c r="H157" s="9">
        <f t="shared" si="20"/>
        <v>0</v>
      </c>
      <c r="I157" s="10" t="e">
        <f t="shared" si="17"/>
        <v>#DIV/0!</v>
      </c>
      <c r="J157" s="107"/>
      <c r="K157" s="9">
        <f t="shared" si="18"/>
        <v>0</v>
      </c>
    </row>
    <row r="158" spans="1:11" x14ac:dyDescent="0.3">
      <c r="A158" s="12">
        <f t="shared" si="14"/>
        <v>1</v>
      </c>
      <c r="B158" s="12">
        <f t="shared" si="15"/>
        <v>1900</v>
      </c>
      <c r="C158" s="102"/>
      <c r="D158" s="105"/>
      <c r="E158" s="106"/>
      <c r="F158" s="11" t="e">
        <f t="shared" si="19"/>
        <v>#DIV/0!</v>
      </c>
      <c r="G158" s="9">
        <f t="shared" si="16"/>
        <v>0</v>
      </c>
      <c r="H158" s="9">
        <f t="shared" si="20"/>
        <v>0</v>
      </c>
      <c r="I158" s="10" t="e">
        <f t="shared" si="17"/>
        <v>#DIV/0!</v>
      </c>
      <c r="J158" s="107"/>
      <c r="K158" s="9">
        <f t="shared" si="18"/>
        <v>0</v>
      </c>
    </row>
    <row r="159" spans="1:11" x14ac:dyDescent="0.3">
      <c r="A159" s="12">
        <f t="shared" si="14"/>
        <v>1</v>
      </c>
      <c r="B159" s="12">
        <f t="shared" si="15"/>
        <v>1900</v>
      </c>
      <c r="C159" s="102"/>
      <c r="D159" s="105"/>
      <c r="E159" s="106"/>
      <c r="F159" s="11" t="e">
        <f t="shared" si="19"/>
        <v>#DIV/0!</v>
      </c>
      <c r="G159" s="9">
        <f t="shared" si="16"/>
        <v>0</v>
      </c>
      <c r="H159" s="9">
        <f t="shared" si="20"/>
        <v>0</v>
      </c>
      <c r="I159" s="10" t="e">
        <f t="shared" si="17"/>
        <v>#DIV/0!</v>
      </c>
      <c r="J159" s="107"/>
      <c r="K159" s="9">
        <f t="shared" si="18"/>
        <v>0</v>
      </c>
    </row>
    <row r="160" spans="1:11" x14ac:dyDescent="0.3">
      <c r="A160" s="12">
        <f t="shared" si="14"/>
        <v>1</v>
      </c>
      <c r="B160" s="12">
        <f t="shared" si="15"/>
        <v>1900</v>
      </c>
      <c r="C160" s="102"/>
      <c r="D160" s="105"/>
      <c r="E160" s="106"/>
      <c r="F160" s="11" t="e">
        <f t="shared" si="19"/>
        <v>#DIV/0!</v>
      </c>
      <c r="G160" s="9">
        <f t="shared" si="16"/>
        <v>0</v>
      </c>
      <c r="H160" s="9">
        <f t="shared" si="20"/>
        <v>0</v>
      </c>
      <c r="I160" s="10" t="e">
        <f t="shared" si="17"/>
        <v>#DIV/0!</v>
      </c>
      <c r="J160" s="107"/>
      <c r="K160" s="9">
        <f t="shared" si="18"/>
        <v>0</v>
      </c>
    </row>
    <row r="161" spans="1:11" x14ac:dyDescent="0.3">
      <c r="A161" s="12">
        <f t="shared" si="14"/>
        <v>1</v>
      </c>
      <c r="B161" s="12">
        <f t="shared" si="15"/>
        <v>1900</v>
      </c>
      <c r="C161" s="102"/>
      <c r="D161" s="105"/>
      <c r="E161" s="106"/>
      <c r="F161" s="11" t="e">
        <f t="shared" si="19"/>
        <v>#DIV/0!</v>
      </c>
      <c r="G161" s="9">
        <f t="shared" si="16"/>
        <v>0</v>
      </c>
      <c r="H161" s="9">
        <f t="shared" si="20"/>
        <v>0</v>
      </c>
      <c r="I161" s="10" t="e">
        <f t="shared" si="17"/>
        <v>#DIV/0!</v>
      </c>
      <c r="J161" s="107"/>
      <c r="K161" s="9">
        <f t="shared" si="18"/>
        <v>0</v>
      </c>
    </row>
    <row r="162" spans="1:11" x14ac:dyDescent="0.3">
      <c r="A162" s="12">
        <f t="shared" si="14"/>
        <v>1</v>
      </c>
      <c r="B162" s="12">
        <f t="shared" si="15"/>
        <v>1900</v>
      </c>
      <c r="C162" s="102"/>
      <c r="D162" s="105"/>
      <c r="E162" s="106"/>
      <c r="F162" s="11" t="e">
        <f t="shared" si="19"/>
        <v>#DIV/0!</v>
      </c>
      <c r="G162" s="9">
        <f t="shared" si="16"/>
        <v>0</v>
      </c>
      <c r="H162" s="9">
        <f t="shared" si="20"/>
        <v>0</v>
      </c>
      <c r="I162" s="10" t="e">
        <f t="shared" si="17"/>
        <v>#DIV/0!</v>
      </c>
      <c r="J162" s="107"/>
      <c r="K162" s="9">
        <f t="shared" si="18"/>
        <v>0</v>
      </c>
    </row>
    <row r="163" spans="1:11" x14ac:dyDescent="0.3">
      <c r="A163" s="12">
        <f t="shared" si="14"/>
        <v>1</v>
      </c>
      <c r="B163" s="12">
        <f t="shared" si="15"/>
        <v>1900</v>
      </c>
      <c r="C163" s="102"/>
      <c r="D163" s="105"/>
      <c r="E163" s="106"/>
      <c r="F163" s="11" t="e">
        <f t="shared" si="19"/>
        <v>#DIV/0!</v>
      </c>
      <c r="G163" s="9">
        <f t="shared" si="16"/>
        <v>0</v>
      </c>
      <c r="H163" s="9">
        <f t="shared" si="20"/>
        <v>0</v>
      </c>
      <c r="I163" s="10" t="e">
        <f t="shared" si="17"/>
        <v>#DIV/0!</v>
      </c>
      <c r="J163" s="107"/>
      <c r="K163" s="9">
        <f t="shared" si="18"/>
        <v>0</v>
      </c>
    </row>
    <row r="164" spans="1:11" x14ac:dyDescent="0.3">
      <c r="A164" s="12">
        <f t="shared" si="14"/>
        <v>1</v>
      </c>
      <c r="B164" s="12">
        <f t="shared" si="15"/>
        <v>1900</v>
      </c>
      <c r="C164" s="102"/>
      <c r="D164" s="105"/>
      <c r="E164" s="106"/>
      <c r="F164" s="11" t="e">
        <f t="shared" si="19"/>
        <v>#DIV/0!</v>
      </c>
      <c r="G164" s="9">
        <f t="shared" si="16"/>
        <v>0</v>
      </c>
      <c r="H164" s="9">
        <f t="shared" si="20"/>
        <v>0</v>
      </c>
      <c r="I164" s="10" t="e">
        <f t="shared" si="17"/>
        <v>#DIV/0!</v>
      </c>
      <c r="J164" s="107"/>
      <c r="K164" s="9">
        <f t="shared" si="18"/>
        <v>0</v>
      </c>
    </row>
    <row r="165" spans="1:11" x14ac:dyDescent="0.3">
      <c r="A165" s="12">
        <f t="shared" si="14"/>
        <v>1</v>
      </c>
      <c r="B165" s="12">
        <f t="shared" si="15"/>
        <v>1900</v>
      </c>
      <c r="C165" s="102"/>
      <c r="D165" s="105"/>
      <c r="E165" s="106"/>
      <c r="F165" s="11" t="e">
        <f t="shared" si="19"/>
        <v>#DIV/0!</v>
      </c>
      <c r="G165" s="9">
        <f t="shared" si="16"/>
        <v>0</v>
      </c>
      <c r="H165" s="9">
        <f t="shared" si="20"/>
        <v>0</v>
      </c>
      <c r="I165" s="10" t="e">
        <f t="shared" si="17"/>
        <v>#DIV/0!</v>
      </c>
      <c r="J165" s="107"/>
      <c r="K165" s="9">
        <f t="shared" si="18"/>
        <v>0</v>
      </c>
    </row>
    <row r="166" spans="1:11" x14ac:dyDescent="0.3">
      <c r="A166" s="12">
        <f t="shared" si="14"/>
        <v>1</v>
      </c>
      <c r="B166" s="12">
        <f t="shared" si="15"/>
        <v>1900</v>
      </c>
      <c r="C166" s="102"/>
      <c r="D166" s="105"/>
      <c r="E166" s="106"/>
      <c r="F166" s="11" t="e">
        <f t="shared" si="19"/>
        <v>#DIV/0!</v>
      </c>
      <c r="G166" s="9">
        <f t="shared" si="16"/>
        <v>0</v>
      </c>
      <c r="H166" s="9">
        <f t="shared" si="20"/>
        <v>0</v>
      </c>
      <c r="I166" s="10" t="e">
        <f t="shared" si="17"/>
        <v>#DIV/0!</v>
      </c>
      <c r="J166" s="107"/>
      <c r="K166" s="9">
        <f t="shared" si="18"/>
        <v>0</v>
      </c>
    </row>
    <row r="167" spans="1:11" x14ac:dyDescent="0.3">
      <c r="A167" s="12">
        <f t="shared" si="14"/>
        <v>1</v>
      </c>
      <c r="B167" s="12">
        <f t="shared" si="15"/>
        <v>1900</v>
      </c>
      <c r="C167" s="102"/>
      <c r="D167" s="105"/>
      <c r="E167" s="106"/>
      <c r="F167" s="11" t="e">
        <f t="shared" si="19"/>
        <v>#DIV/0!</v>
      </c>
      <c r="G167" s="9">
        <f t="shared" si="16"/>
        <v>0</v>
      </c>
      <c r="H167" s="9">
        <f t="shared" si="20"/>
        <v>0</v>
      </c>
      <c r="I167" s="10" t="e">
        <f t="shared" si="17"/>
        <v>#DIV/0!</v>
      </c>
      <c r="J167" s="107"/>
      <c r="K167" s="9">
        <f t="shared" si="18"/>
        <v>0</v>
      </c>
    </row>
    <row r="168" spans="1:11" x14ac:dyDescent="0.3">
      <c r="A168" s="12">
        <f t="shared" si="14"/>
        <v>1</v>
      </c>
      <c r="B168" s="12">
        <f t="shared" si="15"/>
        <v>1900</v>
      </c>
      <c r="C168" s="102"/>
      <c r="D168" s="105"/>
      <c r="E168" s="106"/>
      <c r="F168" s="11" t="e">
        <f t="shared" si="19"/>
        <v>#DIV/0!</v>
      </c>
      <c r="G168" s="9">
        <f t="shared" si="16"/>
        <v>0</v>
      </c>
      <c r="H168" s="9">
        <f t="shared" si="20"/>
        <v>0</v>
      </c>
      <c r="I168" s="10" t="e">
        <f t="shared" si="17"/>
        <v>#DIV/0!</v>
      </c>
      <c r="J168" s="107"/>
      <c r="K168" s="9">
        <f t="shared" si="18"/>
        <v>0</v>
      </c>
    </row>
    <row r="169" spans="1:11" x14ac:dyDescent="0.3">
      <c r="A169" s="12">
        <f t="shared" si="14"/>
        <v>1</v>
      </c>
      <c r="B169" s="12">
        <f t="shared" si="15"/>
        <v>1900</v>
      </c>
      <c r="C169" s="102"/>
      <c r="D169" s="105"/>
      <c r="E169" s="106"/>
      <c r="F169" s="11" t="e">
        <f t="shared" si="19"/>
        <v>#DIV/0!</v>
      </c>
      <c r="G169" s="9">
        <f t="shared" si="16"/>
        <v>0</v>
      </c>
      <c r="H169" s="9">
        <f t="shared" si="20"/>
        <v>0</v>
      </c>
      <c r="I169" s="10" t="e">
        <f t="shared" si="17"/>
        <v>#DIV/0!</v>
      </c>
      <c r="J169" s="107"/>
      <c r="K169" s="9">
        <f t="shared" si="18"/>
        <v>0</v>
      </c>
    </row>
    <row r="170" spans="1:11" x14ac:dyDescent="0.3">
      <c r="A170" s="12">
        <f t="shared" si="14"/>
        <v>1</v>
      </c>
      <c r="B170" s="12">
        <f t="shared" si="15"/>
        <v>1900</v>
      </c>
      <c r="C170" s="102"/>
      <c r="D170" s="105"/>
      <c r="E170" s="106"/>
      <c r="F170" s="11" t="e">
        <f t="shared" si="19"/>
        <v>#DIV/0!</v>
      </c>
      <c r="G170" s="9">
        <f t="shared" si="16"/>
        <v>0</v>
      </c>
      <c r="H170" s="9">
        <f t="shared" si="20"/>
        <v>0</v>
      </c>
      <c r="I170" s="10" t="e">
        <f t="shared" si="17"/>
        <v>#DIV/0!</v>
      </c>
      <c r="J170" s="107"/>
      <c r="K170" s="9">
        <f t="shared" si="18"/>
        <v>0</v>
      </c>
    </row>
    <row r="171" spans="1:11" x14ac:dyDescent="0.3">
      <c r="A171" s="12">
        <f t="shared" si="14"/>
        <v>1</v>
      </c>
      <c r="B171" s="12">
        <f t="shared" si="15"/>
        <v>1900</v>
      </c>
      <c r="C171" s="102"/>
      <c r="D171" s="105"/>
      <c r="E171" s="106"/>
      <c r="F171" s="11" t="e">
        <f t="shared" si="19"/>
        <v>#DIV/0!</v>
      </c>
      <c r="G171" s="9">
        <f t="shared" si="16"/>
        <v>0</v>
      </c>
      <c r="H171" s="9">
        <f t="shared" si="20"/>
        <v>0</v>
      </c>
      <c r="I171" s="10" t="e">
        <f t="shared" si="17"/>
        <v>#DIV/0!</v>
      </c>
      <c r="J171" s="107"/>
      <c r="K171" s="9">
        <f t="shared" si="18"/>
        <v>0</v>
      </c>
    </row>
    <row r="172" spans="1:11" x14ac:dyDescent="0.3">
      <c r="A172" s="12">
        <f t="shared" si="14"/>
        <v>1</v>
      </c>
      <c r="B172" s="12">
        <f t="shared" si="15"/>
        <v>1900</v>
      </c>
      <c r="C172" s="102"/>
      <c r="D172" s="105"/>
      <c r="E172" s="106"/>
      <c r="F172" s="11" t="e">
        <f t="shared" si="19"/>
        <v>#DIV/0!</v>
      </c>
      <c r="G172" s="9">
        <f t="shared" si="16"/>
        <v>0</v>
      </c>
      <c r="H172" s="9">
        <f t="shared" si="20"/>
        <v>0</v>
      </c>
      <c r="I172" s="10" t="e">
        <f t="shared" si="17"/>
        <v>#DIV/0!</v>
      </c>
      <c r="J172" s="107"/>
      <c r="K172" s="9">
        <f t="shared" si="18"/>
        <v>0</v>
      </c>
    </row>
    <row r="173" spans="1:11" x14ac:dyDescent="0.3">
      <c r="A173" s="12">
        <f t="shared" si="14"/>
        <v>1</v>
      </c>
      <c r="B173" s="12">
        <f t="shared" si="15"/>
        <v>1900</v>
      </c>
      <c r="C173" s="102"/>
      <c r="D173" s="105"/>
      <c r="E173" s="106"/>
      <c r="F173" s="11" t="e">
        <f t="shared" si="19"/>
        <v>#DIV/0!</v>
      </c>
      <c r="G173" s="9">
        <f t="shared" si="16"/>
        <v>0</v>
      </c>
      <c r="H173" s="9">
        <f t="shared" si="20"/>
        <v>0</v>
      </c>
      <c r="I173" s="10" t="e">
        <f t="shared" si="17"/>
        <v>#DIV/0!</v>
      </c>
      <c r="J173" s="107"/>
      <c r="K173" s="9">
        <f t="shared" si="18"/>
        <v>0</v>
      </c>
    </row>
    <row r="174" spans="1:11" x14ac:dyDescent="0.3">
      <c r="A174" s="12">
        <f t="shared" si="14"/>
        <v>1</v>
      </c>
      <c r="B174" s="12">
        <f t="shared" si="15"/>
        <v>1900</v>
      </c>
      <c r="C174" s="102"/>
      <c r="D174" s="105"/>
      <c r="E174" s="106"/>
      <c r="F174" s="11" t="e">
        <f t="shared" si="19"/>
        <v>#DIV/0!</v>
      </c>
      <c r="G174" s="9">
        <f t="shared" si="16"/>
        <v>0</v>
      </c>
      <c r="H174" s="9">
        <f t="shared" si="20"/>
        <v>0</v>
      </c>
      <c r="I174" s="10" t="e">
        <f t="shared" si="17"/>
        <v>#DIV/0!</v>
      </c>
      <c r="J174" s="107"/>
      <c r="K174" s="9">
        <f t="shared" si="18"/>
        <v>0</v>
      </c>
    </row>
    <row r="175" spans="1:11" x14ac:dyDescent="0.3">
      <c r="A175" s="12">
        <f t="shared" si="14"/>
        <v>1</v>
      </c>
      <c r="B175" s="12">
        <f t="shared" si="15"/>
        <v>1900</v>
      </c>
      <c r="C175" s="102"/>
      <c r="D175" s="105"/>
      <c r="E175" s="106"/>
      <c r="F175" s="11" t="e">
        <f t="shared" si="19"/>
        <v>#DIV/0!</v>
      </c>
      <c r="G175" s="9">
        <f t="shared" si="16"/>
        <v>0</v>
      </c>
      <c r="H175" s="9">
        <f t="shared" si="20"/>
        <v>0</v>
      </c>
      <c r="I175" s="10" t="e">
        <f t="shared" si="17"/>
        <v>#DIV/0!</v>
      </c>
      <c r="J175" s="107"/>
      <c r="K175" s="9">
        <f t="shared" si="18"/>
        <v>0</v>
      </c>
    </row>
    <row r="176" spans="1:11" x14ac:dyDescent="0.3">
      <c r="A176" s="12">
        <f t="shared" si="14"/>
        <v>1</v>
      </c>
      <c r="B176" s="12">
        <f t="shared" si="15"/>
        <v>1900</v>
      </c>
      <c r="C176" s="102"/>
      <c r="D176" s="105"/>
      <c r="E176" s="106"/>
      <c r="F176" s="11" t="e">
        <f t="shared" si="19"/>
        <v>#DIV/0!</v>
      </c>
      <c r="G176" s="9">
        <f t="shared" si="16"/>
        <v>0</v>
      </c>
      <c r="H176" s="9">
        <f t="shared" si="20"/>
        <v>0</v>
      </c>
      <c r="I176" s="10" t="e">
        <f t="shared" si="17"/>
        <v>#DIV/0!</v>
      </c>
      <c r="J176" s="107"/>
      <c r="K176" s="9">
        <f t="shared" si="18"/>
        <v>0</v>
      </c>
    </row>
    <row r="177" spans="1:11" x14ac:dyDescent="0.3">
      <c r="A177" s="12">
        <f t="shared" si="14"/>
        <v>1</v>
      </c>
      <c r="B177" s="12">
        <f t="shared" si="15"/>
        <v>1900</v>
      </c>
      <c r="C177" s="102"/>
      <c r="D177" s="105"/>
      <c r="E177" s="106"/>
      <c r="F177" s="11" t="e">
        <f t="shared" si="19"/>
        <v>#DIV/0!</v>
      </c>
      <c r="G177" s="9">
        <f t="shared" si="16"/>
        <v>0</v>
      </c>
      <c r="H177" s="9">
        <f t="shared" si="20"/>
        <v>0</v>
      </c>
      <c r="I177" s="10" t="e">
        <f t="shared" si="17"/>
        <v>#DIV/0!</v>
      </c>
      <c r="J177" s="107"/>
      <c r="K177" s="9">
        <f t="shared" si="18"/>
        <v>0</v>
      </c>
    </row>
    <row r="178" spans="1:11" x14ac:dyDescent="0.3">
      <c r="A178" s="12">
        <f t="shared" si="14"/>
        <v>1</v>
      </c>
      <c r="B178" s="12">
        <f t="shared" si="15"/>
        <v>1900</v>
      </c>
      <c r="C178" s="102"/>
      <c r="D178" s="105"/>
      <c r="E178" s="106"/>
      <c r="F178" s="11" t="e">
        <f t="shared" si="19"/>
        <v>#DIV/0!</v>
      </c>
      <c r="G178" s="9">
        <f t="shared" si="16"/>
        <v>0</v>
      </c>
      <c r="H178" s="9">
        <f t="shared" si="20"/>
        <v>0</v>
      </c>
      <c r="I178" s="10" t="e">
        <f t="shared" si="17"/>
        <v>#DIV/0!</v>
      </c>
      <c r="J178" s="107"/>
      <c r="K178" s="9">
        <f t="shared" si="18"/>
        <v>0</v>
      </c>
    </row>
    <row r="179" spans="1:11" x14ac:dyDescent="0.3">
      <c r="A179" s="12">
        <f t="shared" si="14"/>
        <v>1</v>
      </c>
      <c r="B179" s="12">
        <f t="shared" si="15"/>
        <v>1900</v>
      </c>
      <c r="C179" s="102"/>
      <c r="D179" s="105"/>
      <c r="E179" s="106"/>
      <c r="F179" s="11" t="e">
        <f t="shared" si="19"/>
        <v>#DIV/0!</v>
      </c>
      <c r="G179" s="9">
        <f t="shared" si="16"/>
        <v>0</v>
      </c>
      <c r="H179" s="9">
        <f t="shared" si="20"/>
        <v>0</v>
      </c>
      <c r="I179" s="10" t="e">
        <f t="shared" si="17"/>
        <v>#DIV/0!</v>
      </c>
      <c r="J179" s="107"/>
      <c r="K179" s="9">
        <f t="shared" si="18"/>
        <v>0</v>
      </c>
    </row>
    <row r="180" spans="1:11" x14ac:dyDescent="0.3">
      <c r="A180" s="12">
        <f t="shared" si="14"/>
        <v>1</v>
      </c>
      <c r="B180" s="12">
        <f t="shared" si="15"/>
        <v>1900</v>
      </c>
      <c r="C180" s="102"/>
      <c r="D180" s="105"/>
      <c r="E180" s="106"/>
      <c r="F180" s="11" t="e">
        <f t="shared" si="19"/>
        <v>#DIV/0!</v>
      </c>
      <c r="G180" s="9">
        <f t="shared" si="16"/>
        <v>0</v>
      </c>
      <c r="H180" s="9">
        <f t="shared" si="20"/>
        <v>0</v>
      </c>
      <c r="I180" s="10" t="e">
        <f t="shared" si="17"/>
        <v>#DIV/0!</v>
      </c>
      <c r="J180" s="107"/>
      <c r="K180" s="9">
        <f t="shared" si="18"/>
        <v>0</v>
      </c>
    </row>
    <row r="181" spans="1:11" x14ac:dyDescent="0.3">
      <c r="A181" s="12">
        <f t="shared" si="14"/>
        <v>1</v>
      </c>
      <c r="B181" s="12">
        <f t="shared" si="15"/>
        <v>1900</v>
      </c>
      <c r="C181" s="102"/>
      <c r="D181" s="105"/>
      <c r="E181" s="106"/>
      <c r="F181" s="11" t="e">
        <f t="shared" si="19"/>
        <v>#DIV/0!</v>
      </c>
      <c r="G181" s="9">
        <f t="shared" si="16"/>
        <v>0</v>
      </c>
      <c r="H181" s="9">
        <f t="shared" si="20"/>
        <v>0</v>
      </c>
      <c r="I181" s="10" t="e">
        <f t="shared" si="17"/>
        <v>#DIV/0!</v>
      </c>
      <c r="J181" s="107"/>
      <c r="K181" s="9">
        <f t="shared" si="18"/>
        <v>0</v>
      </c>
    </row>
    <row r="182" spans="1:11" x14ac:dyDescent="0.3">
      <c r="A182" s="12">
        <f t="shared" si="14"/>
        <v>1</v>
      </c>
      <c r="B182" s="12">
        <f t="shared" si="15"/>
        <v>1900</v>
      </c>
      <c r="C182" s="102"/>
      <c r="D182" s="105"/>
      <c r="E182" s="106"/>
      <c r="F182" s="11" t="e">
        <f t="shared" si="19"/>
        <v>#DIV/0!</v>
      </c>
      <c r="G182" s="9">
        <f t="shared" si="16"/>
        <v>0</v>
      </c>
      <c r="H182" s="9">
        <f t="shared" si="20"/>
        <v>0</v>
      </c>
      <c r="I182" s="10" t="e">
        <f t="shared" si="17"/>
        <v>#DIV/0!</v>
      </c>
      <c r="J182" s="107"/>
      <c r="K182" s="9">
        <f t="shared" si="18"/>
        <v>0</v>
      </c>
    </row>
    <row r="183" spans="1:11" x14ac:dyDescent="0.3">
      <c r="A183" s="12">
        <f t="shared" si="14"/>
        <v>1</v>
      </c>
      <c r="B183" s="12">
        <f t="shared" si="15"/>
        <v>1900</v>
      </c>
      <c r="C183" s="102"/>
      <c r="D183" s="105"/>
      <c r="E183" s="106"/>
      <c r="F183" s="11" t="e">
        <f t="shared" si="19"/>
        <v>#DIV/0!</v>
      </c>
      <c r="G183" s="9">
        <f t="shared" si="16"/>
        <v>0</v>
      </c>
      <c r="H183" s="9">
        <f t="shared" si="20"/>
        <v>0</v>
      </c>
      <c r="I183" s="10" t="e">
        <f t="shared" si="17"/>
        <v>#DIV/0!</v>
      </c>
      <c r="J183" s="107"/>
      <c r="K183" s="9">
        <f t="shared" si="18"/>
        <v>0</v>
      </c>
    </row>
    <row r="184" spans="1:11" x14ac:dyDescent="0.3">
      <c r="A184" s="12">
        <f t="shared" si="14"/>
        <v>1</v>
      </c>
      <c r="B184" s="12">
        <f t="shared" si="15"/>
        <v>1900</v>
      </c>
      <c r="C184" s="102"/>
      <c r="D184" s="105"/>
      <c r="E184" s="106"/>
      <c r="F184" s="11" t="e">
        <f t="shared" si="19"/>
        <v>#DIV/0!</v>
      </c>
      <c r="G184" s="9">
        <f t="shared" si="16"/>
        <v>0</v>
      </c>
      <c r="H184" s="9">
        <f t="shared" si="20"/>
        <v>0</v>
      </c>
      <c r="I184" s="10" t="e">
        <f t="shared" si="17"/>
        <v>#DIV/0!</v>
      </c>
      <c r="J184" s="107"/>
      <c r="K184" s="9">
        <f t="shared" si="18"/>
        <v>0</v>
      </c>
    </row>
    <row r="185" spans="1:11" x14ac:dyDescent="0.3">
      <c r="A185" s="12">
        <f t="shared" si="14"/>
        <v>1</v>
      </c>
      <c r="B185" s="12">
        <f t="shared" si="15"/>
        <v>1900</v>
      </c>
      <c r="C185" s="102"/>
      <c r="D185" s="105"/>
      <c r="E185" s="106"/>
      <c r="F185" s="11" t="e">
        <f t="shared" si="19"/>
        <v>#DIV/0!</v>
      </c>
      <c r="G185" s="9">
        <f t="shared" si="16"/>
        <v>0</v>
      </c>
      <c r="H185" s="9">
        <f t="shared" si="20"/>
        <v>0</v>
      </c>
      <c r="I185" s="10" t="e">
        <f t="shared" si="17"/>
        <v>#DIV/0!</v>
      </c>
      <c r="J185" s="107"/>
      <c r="K185" s="9">
        <f t="shared" si="18"/>
        <v>0</v>
      </c>
    </row>
    <row r="186" spans="1:11" x14ac:dyDescent="0.3">
      <c r="A186" s="12">
        <f t="shared" si="14"/>
        <v>1</v>
      </c>
      <c r="B186" s="12">
        <f t="shared" si="15"/>
        <v>1900</v>
      </c>
      <c r="C186" s="102"/>
      <c r="D186" s="105"/>
      <c r="E186" s="106"/>
      <c r="F186" s="11" t="e">
        <f t="shared" si="19"/>
        <v>#DIV/0!</v>
      </c>
      <c r="G186" s="9">
        <f t="shared" si="16"/>
        <v>0</v>
      </c>
      <c r="H186" s="9">
        <f t="shared" si="20"/>
        <v>0</v>
      </c>
      <c r="I186" s="10" t="e">
        <f t="shared" si="17"/>
        <v>#DIV/0!</v>
      </c>
      <c r="J186" s="107"/>
      <c r="K186" s="9">
        <f t="shared" si="18"/>
        <v>0</v>
      </c>
    </row>
    <row r="187" spans="1:11" x14ac:dyDescent="0.3">
      <c r="A187" s="12">
        <f t="shared" si="14"/>
        <v>1</v>
      </c>
      <c r="B187" s="12">
        <f t="shared" si="15"/>
        <v>1900</v>
      </c>
      <c r="C187" s="102"/>
      <c r="D187" s="105"/>
      <c r="E187" s="106"/>
      <c r="F187" s="11" t="e">
        <f t="shared" si="19"/>
        <v>#DIV/0!</v>
      </c>
      <c r="G187" s="9">
        <f t="shared" si="16"/>
        <v>0</v>
      </c>
      <c r="H187" s="9">
        <f t="shared" si="20"/>
        <v>0</v>
      </c>
      <c r="I187" s="10" t="e">
        <f t="shared" si="17"/>
        <v>#DIV/0!</v>
      </c>
      <c r="J187" s="107"/>
      <c r="K187" s="9">
        <f t="shared" si="18"/>
        <v>0</v>
      </c>
    </row>
    <row r="188" spans="1:11" x14ac:dyDescent="0.3">
      <c r="A188" s="12">
        <f t="shared" si="14"/>
        <v>1</v>
      </c>
      <c r="B188" s="12">
        <f t="shared" si="15"/>
        <v>1900</v>
      </c>
      <c r="C188" s="102"/>
      <c r="D188" s="105"/>
      <c r="E188" s="106"/>
      <c r="F188" s="11" t="e">
        <f t="shared" si="19"/>
        <v>#DIV/0!</v>
      </c>
      <c r="G188" s="9">
        <f t="shared" si="16"/>
        <v>0</v>
      </c>
      <c r="H188" s="9">
        <f t="shared" si="20"/>
        <v>0</v>
      </c>
      <c r="I188" s="10" t="e">
        <f t="shared" si="17"/>
        <v>#DIV/0!</v>
      </c>
      <c r="J188" s="107"/>
      <c r="K188" s="9">
        <f t="shared" si="18"/>
        <v>0</v>
      </c>
    </row>
    <row r="189" spans="1:11" x14ac:dyDescent="0.3">
      <c r="A189" s="12">
        <f t="shared" si="14"/>
        <v>1</v>
      </c>
      <c r="B189" s="12">
        <f t="shared" si="15"/>
        <v>1900</v>
      </c>
      <c r="C189" s="102"/>
      <c r="D189" s="105"/>
      <c r="E189" s="106"/>
      <c r="F189" s="11" t="e">
        <f t="shared" si="19"/>
        <v>#DIV/0!</v>
      </c>
      <c r="G189" s="9">
        <f t="shared" si="16"/>
        <v>0</v>
      </c>
      <c r="H189" s="9">
        <f t="shared" si="20"/>
        <v>0</v>
      </c>
      <c r="I189" s="10" t="e">
        <f t="shared" si="17"/>
        <v>#DIV/0!</v>
      </c>
      <c r="J189" s="107"/>
      <c r="K189" s="9">
        <f t="shared" si="18"/>
        <v>0</v>
      </c>
    </row>
    <row r="190" spans="1:11" x14ac:dyDescent="0.3">
      <c r="A190" s="12">
        <f t="shared" si="14"/>
        <v>1</v>
      </c>
      <c r="B190" s="12">
        <f t="shared" si="15"/>
        <v>1900</v>
      </c>
      <c r="C190" s="102"/>
      <c r="D190" s="105"/>
      <c r="E190" s="106"/>
      <c r="F190" s="11" t="e">
        <f t="shared" si="19"/>
        <v>#DIV/0!</v>
      </c>
      <c r="G190" s="9">
        <f t="shared" si="16"/>
        <v>0</v>
      </c>
      <c r="H190" s="9">
        <f t="shared" si="20"/>
        <v>0</v>
      </c>
      <c r="I190" s="10" t="e">
        <f t="shared" si="17"/>
        <v>#DIV/0!</v>
      </c>
      <c r="J190" s="107"/>
      <c r="K190" s="9">
        <f t="shared" si="18"/>
        <v>0</v>
      </c>
    </row>
    <row r="191" spans="1:11" x14ac:dyDescent="0.3">
      <c r="A191" s="12">
        <f t="shared" si="14"/>
        <v>1</v>
      </c>
      <c r="B191" s="12">
        <f t="shared" si="15"/>
        <v>1900</v>
      </c>
      <c r="C191" s="102"/>
      <c r="D191" s="105"/>
      <c r="E191" s="106"/>
      <c r="F191" s="11" t="e">
        <f t="shared" si="19"/>
        <v>#DIV/0!</v>
      </c>
      <c r="G191" s="9">
        <f t="shared" si="16"/>
        <v>0</v>
      </c>
      <c r="H191" s="9">
        <f t="shared" si="20"/>
        <v>0</v>
      </c>
      <c r="I191" s="10" t="e">
        <f t="shared" si="17"/>
        <v>#DIV/0!</v>
      </c>
      <c r="J191" s="107"/>
      <c r="K191" s="9">
        <f t="shared" si="18"/>
        <v>0</v>
      </c>
    </row>
    <row r="192" spans="1:11" x14ac:dyDescent="0.3">
      <c r="A192" s="12">
        <f t="shared" si="14"/>
        <v>1</v>
      </c>
      <c r="B192" s="12">
        <f t="shared" si="15"/>
        <v>1900</v>
      </c>
      <c r="C192" s="102"/>
      <c r="D192" s="105"/>
      <c r="E192" s="106"/>
      <c r="F192" s="11" t="e">
        <f t="shared" si="19"/>
        <v>#DIV/0!</v>
      </c>
      <c r="G192" s="9">
        <f t="shared" si="16"/>
        <v>0</v>
      </c>
      <c r="H192" s="9">
        <f t="shared" si="20"/>
        <v>0</v>
      </c>
      <c r="I192" s="10" t="e">
        <f t="shared" si="17"/>
        <v>#DIV/0!</v>
      </c>
      <c r="J192" s="107"/>
      <c r="K192" s="9">
        <f t="shared" si="18"/>
        <v>0</v>
      </c>
    </row>
    <row r="193" spans="1:11" x14ac:dyDescent="0.3">
      <c r="A193" s="12">
        <f t="shared" si="14"/>
        <v>1</v>
      </c>
      <c r="B193" s="12">
        <f t="shared" si="15"/>
        <v>1900</v>
      </c>
      <c r="C193" s="102"/>
      <c r="D193" s="105"/>
      <c r="E193" s="106"/>
      <c r="F193" s="11" t="e">
        <f t="shared" si="19"/>
        <v>#DIV/0!</v>
      </c>
      <c r="G193" s="9">
        <f t="shared" si="16"/>
        <v>0</v>
      </c>
      <c r="H193" s="9">
        <f t="shared" si="20"/>
        <v>0</v>
      </c>
      <c r="I193" s="10" t="e">
        <f t="shared" si="17"/>
        <v>#DIV/0!</v>
      </c>
      <c r="J193" s="107"/>
      <c r="K193" s="9">
        <f t="shared" si="18"/>
        <v>0</v>
      </c>
    </row>
    <row r="194" spans="1:11" x14ac:dyDescent="0.3">
      <c r="A194" s="12">
        <f t="shared" ref="A194:A257" si="21">MONTH(C194)</f>
        <v>1</v>
      </c>
      <c r="B194" s="12">
        <f t="shared" ref="B194:B257" si="22">YEAR(C194)</f>
        <v>1900</v>
      </c>
      <c r="C194" s="102"/>
      <c r="D194" s="105"/>
      <c r="E194" s="106"/>
      <c r="F194" s="11" t="e">
        <f t="shared" si="19"/>
        <v>#DIV/0!</v>
      </c>
      <c r="G194" s="9">
        <f t="shared" ref="G194:G257" si="23">IF(D194="Aporte",E194/F194,IF(D194="Resgate",-E194/F194,0))</f>
        <v>0</v>
      </c>
      <c r="H194" s="9">
        <f t="shared" si="20"/>
        <v>0</v>
      </c>
      <c r="I194" s="10" t="e">
        <f t="shared" ref="I194:I257" si="24">IF(D194="Fechamento",J194,$H194*$F194)</f>
        <v>#DIV/0!</v>
      </c>
      <c r="J194" s="107"/>
      <c r="K194" s="9">
        <f t="shared" ref="K194:K257" si="25">IF(D194="Fechamento",((F194/F193)-1)*100,IF(D194="Parcial",(((J194/H194)/F193)-1)*100,0))</f>
        <v>0</v>
      </c>
    </row>
    <row r="195" spans="1:11" x14ac:dyDescent="0.3">
      <c r="A195" s="12">
        <f t="shared" si="21"/>
        <v>1</v>
      </c>
      <c r="B195" s="12">
        <f t="shared" si="22"/>
        <v>1900</v>
      </c>
      <c r="C195" s="102"/>
      <c r="D195" s="105"/>
      <c r="E195" s="106"/>
      <c r="F195" s="11" t="e">
        <f t="shared" ref="F195:F258" si="26">IF(OR(D195="Aporte",D195="Resgate"),F194,J195/H195)</f>
        <v>#DIV/0!</v>
      </c>
      <c r="G195" s="9">
        <f t="shared" si="23"/>
        <v>0</v>
      </c>
      <c r="H195" s="9">
        <f t="shared" ref="H195:H258" si="27">H194+G195</f>
        <v>0</v>
      </c>
      <c r="I195" s="10" t="e">
        <f t="shared" si="24"/>
        <v>#DIV/0!</v>
      </c>
      <c r="J195" s="107"/>
      <c r="K195" s="9">
        <f t="shared" si="25"/>
        <v>0</v>
      </c>
    </row>
    <row r="196" spans="1:11" x14ac:dyDescent="0.3">
      <c r="A196" s="12">
        <f t="shared" si="21"/>
        <v>1</v>
      </c>
      <c r="B196" s="12">
        <f t="shared" si="22"/>
        <v>1900</v>
      </c>
      <c r="C196" s="102"/>
      <c r="D196" s="105"/>
      <c r="E196" s="106"/>
      <c r="F196" s="11" t="e">
        <f t="shared" si="26"/>
        <v>#DIV/0!</v>
      </c>
      <c r="G196" s="9">
        <f t="shared" si="23"/>
        <v>0</v>
      </c>
      <c r="H196" s="9">
        <f t="shared" si="27"/>
        <v>0</v>
      </c>
      <c r="I196" s="10" t="e">
        <f t="shared" si="24"/>
        <v>#DIV/0!</v>
      </c>
      <c r="J196" s="107"/>
      <c r="K196" s="9">
        <f t="shared" si="25"/>
        <v>0</v>
      </c>
    </row>
    <row r="197" spans="1:11" x14ac:dyDescent="0.3">
      <c r="A197" s="12">
        <f t="shared" si="21"/>
        <v>1</v>
      </c>
      <c r="B197" s="12">
        <f t="shared" si="22"/>
        <v>1900</v>
      </c>
      <c r="C197" s="102"/>
      <c r="D197" s="105"/>
      <c r="E197" s="106"/>
      <c r="F197" s="11" t="e">
        <f t="shared" si="26"/>
        <v>#DIV/0!</v>
      </c>
      <c r="G197" s="9">
        <f t="shared" si="23"/>
        <v>0</v>
      </c>
      <c r="H197" s="9">
        <f t="shared" si="27"/>
        <v>0</v>
      </c>
      <c r="I197" s="10" t="e">
        <f t="shared" si="24"/>
        <v>#DIV/0!</v>
      </c>
      <c r="J197" s="107"/>
      <c r="K197" s="9">
        <f t="shared" si="25"/>
        <v>0</v>
      </c>
    </row>
    <row r="198" spans="1:11" x14ac:dyDescent="0.3">
      <c r="A198" s="12">
        <f t="shared" si="21"/>
        <v>1</v>
      </c>
      <c r="B198" s="12">
        <f t="shared" si="22"/>
        <v>1900</v>
      </c>
      <c r="C198" s="102"/>
      <c r="D198" s="105"/>
      <c r="E198" s="106"/>
      <c r="F198" s="11" t="e">
        <f t="shared" si="26"/>
        <v>#DIV/0!</v>
      </c>
      <c r="G198" s="9">
        <f t="shared" si="23"/>
        <v>0</v>
      </c>
      <c r="H198" s="9">
        <f t="shared" si="27"/>
        <v>0</v>
      </c>
      <c r="I198" s="10" t="e">
        <f t="shared" si="24"/>
        <v>#DIV/0!</v>
      </c>
      <c r="J198" s="107"/>
      <c r="K198" s="9">
        <f t="shared" si="25"/>
        <v>0</v>
      </c>
    </row>
    <row r="199" spans="1:11" x14ac:dyDescent="0.3">
      <c r="A199" s="12">
        <f t="shared" si="21"/>
        <v>1</v>
      </c>
      <c r="B199" s="12">
        <f t="shared" si="22"/>
        <v>1900</v>
      </c>
      <c r="C199" s="102"/>
      <c r="D199" s="105"/>
      <c r="E199" s="106"/>
      <c r="F199" s="11" t="e">
        <f t="shared" si="26"/>
        <v>#DIV/0!</v>
      </c>
      <c r="G199" s="9">
        <f t="shared" si="23"/>
        <v>0</v>
      </c>
      <c r="H199" s="9">
        <f t="shared" si="27"/>
        <v>0</v>
      </c>
      <c r="I199" s="10" t="e">
        <f t="shared" si="24"/>
        <v>#DIV/0!</v>
      </c>
      <c r="J199" s="107"/>
      <c r="K199" s="9">
        <f t="shared" si="25"/>
        <v>0</v>
      </c>
    </row>
    <row r="200" spans="1:11" x14ac:dyDescent="0.3">
      <c r="A200" s="12">
        <f t="shared" si="21"/>
        <v>1</v>
      </c>
      <c r="B200" s="12">
        <f t="shared" si="22"/>
        <v>1900</v>
      </c>
      <c r="C200" s="102"/>
      <c r="D200" s="105"/>
      <c r="E200" s="106"/>
      <c r="F200" s="11" t="e">
        <f t="shared" si="26"/>
        <v>#DIV/0!</v>
      </c>
      <c r="G200" s="9">
        <f t="shared" si="23"/>
        <v>0</v>
      </c>
      <c r="H200" s="9">
        <f t="shared" si="27"/>
        <v>0</v>
      </c>
      <c r="I200" s="10" t="e">
        <f t="shared" si="24"/>
        <v>#DIV/0!</v>
      </c>
      <c r="J200" s="107"/>
      <c r="K200" s="9">
        <f t="shared" si="25"/>
        <v>0</v>
      </c>
    </row>
    <row r="201" spans="1:11" x14ac:dyDescent="0.3">
      <c r="A201" s="12">
        <f t="shared" si="21"/>
        <v>1</v>
      </c>
      <c r="B201" s="12">
        <f t="shared" si="22"/>
        <v>1900</v>
      </c>
      <c r="C201" s="102"/>
      <c r="D201" s="105"/>
      <c r="E201" s="106"/>
      <c r="F201" s="11" t="e">
        <f t="shared" si="26"/>
        <v>#DIV/0!</v>
      </c>
      <c r="G201" s="9">
        <f t="shared" si="23"/>
        <v>0</v>
      </c>
      <c r="H201" s="9">
        <f t="shared" si="27"/>
        <v>0</v>
      </c>
      <c r="I201" s="10" t="e">
        <f t="shared" si="24"/>
        <v>#DIV/0!</v>
      </c>
      <c r="J201" s="107"/>
      <c r="K201" s="9">
        <f t="shared" si="25"/>
        <v>0</v>
      </c>
    </row>
    <row r="202" spans="1:11" x14ac:dyDescent="0.3">
      <c r="A202" s="12">
        <f t="shared" si="21"/>
        <v>1</v>
      </c>
      <c r="B202" s="12">
        <f t="shared" si="22"/>
        <v>1900</v>
      </c>
      <c r="C202" s="102"/>
      <c r="D202" s="105"/>
      <c r="E202" s="106"/>
      <c r="F202" s="11" t="e">
        <f t="shared" si="26"/>
        <v>#DIV/0!</v>
      </c>
      <c r="G202" s="9">
        <f t="shared" si="23"/>
        <v>0</v>
      </c>
      <c r="H202" s="9">
        <f t="shared" si="27"/>
        <v>0</v>
      </c>
      <c r="I202" s="10" t="e">
        <f t="shared" si="24"/>
        <v>#DIV/0!</v>
      </c>
      <c r="J202" s="107"/>
      <c r="K202" s="9">
        <f t="shared" si="25"/>
        <v>0</v>
      </c>
    </row>
    <row r="203" spans="1:11" x14ac:dyDescent="0.3">
      <c r="A203" s="12">
        <f t="shared" si="21"/>
        <v>1</v>
      </c>
      <c r="B203" s="12">
        <f t="shared" si="22"/>
        <v>1900</v>
      </c>
      <c r="C203" s="102"/>
      <c r="D203" s="105"/>
      <c r="E203" s="106"/>
      <c r="F203" s="11" t="e">
        <f t="shared" si="26"/>
        <v>#DIV/0!</v>
      </c>
      <c r="G203" s="9">
        <f t="shared" si="23"/>
        <v>0</v>
      </c>
      <c r="H203" s="9">
        <f t="shared" si="27"/>
        <v>0</v>
      </c>
      <c r="I203" s="10" t="e">
        <f t="shared" si="24"/>
        <v>#DIV/0!</v>
      </c>
      <c r="J203" s="107"/>
      <c r="K203" s="9">
        <f t="shared" si="25"/>
        <v>0</v>
      </c>
    </row>
    <row r="204" spans="1:11" x14ac:dyDescent="0.3">
      <c r="A204" s="12">
        <f t="shared" si="21"/>
        <v>1</v>
      </c>
      <c r="B204" s="12">
        <f t="shared" si="22"/>
        <v>1900</v>
      </c>
      <c r="C204" s="102"/>
      <c r="D204" s="105"/>
      <c r="E204" s="106"/>
      <c r="F204" s="11" t="e">
        <f t="shared" si="26"/>
        <v>#DIV/0!</v>
      </c>
      <c r="G204" s="9">
        <f t="shared" si="23"/>
        <v>0</v>
      </c>
      <c r="H204" s="9">
        <f t="shared" si="27"/>
        <v>0</v>
      </c>
      <c r="I204" s="10" t="e">
        <f t="shared" si="24"/>
        <v>#DIV/0!</v>
      </c>
      <c r="J204" s="107"/>
      <c r="K204" s="9">
        <f t="shared" si="25"/>
        <v>0</v>
      </c>
    </row>
    <row r="205" spans="1:11" x14ac:dyDescent="0.3">
      <c r="A205" s="12">
        <f t="shared" si="21"/>
        <v>1</v>
      </c>
      <c r="B205" s="12">
        <f t="shared" si="22"/>
        <v>1900</v>
      </c>
      <c r="C205" s="102"/>
      <c r="D205" s="105"/>
      <c r="E205" s="106"/>
      <c r="F205" s="11" t="e">
        <f t="shared" si="26"/>
        <v>#DIV/0!</v>
      </c>
      <c r="G205" s="9">
        <f t="shared" si="23"/>
        <v>0</v>
      </c>
      <c r="H205" s="9">
        <f t="shared" si="27"/>
        <v>0</v>
      </c>
      <c r="I205" s="10" t="e">
        <f t="shared" si="24"/>
        <v>#DIV/0!</v>
      </c>
      <c r="J205" s="107"/>
      <c r="K205" s="9">
        <f t="shared" si="25"/>
        <v>0</v>
      </c>
    </row>
    <row r="206" spans="1:11" x14ac:dyDescent="0.3">
      <c r="A206" s="12">
        <f t="shared" si="21"/>
        <v>1</v>
      </c>
      <c r="B206" s="12">
        <f t="shared" si="22"/>
        <v>1900</v>
      </c>
      <c r="C206" s="102"/>
      <c r="D206" s="105"/>
      <c r="E206" s="106"/>
      <c r="F206" s="11" t="e">
        <f t="shared" si="26"/>
        <v>#DIV/0!</v>
      </c>
      <c r="G206" s="9">
        <f t="shared" si="23"/>
        <v>0</v>
      </c>
      <c r="H206" s="9">
        <f t="shared" si="27"/>
        <v>0</v>
      </c>
      <c r="I206" s="10" t="e">
        <f t="shared" si="24"/>
        <v>#DIV/0!</v>
      </c>
      <c r="J206" s="107"/>
      <c r="K206" s="9">
        <f t="shared" si="25"/>
        <v>0</v>
      </c>
    </row>
    <row r="207" spans="1:11" x14ac:dyDescent="0.3">
      <c r="A207" s="12">
        <f t="shared" si="21"/>
        <v>1</v>
      </c>
      <c r="B207" s="12">
        <f t="shared" si="22"/>
        <v>1900</v>
      </c>
      <c r="C207" s="102"/>
      <c r="D207" s="105"/>
      <c r="E207" s="106"/>
      <c r="F207" s="11" t="e">
        <f t="shared" si="26"/>
        <v>#DIV/0!</v>
      </c>
      <c r="G207" s="9">
        <f t="shared" si="23"/>
        <v>0</v>
      </c>
      <c r="H207" s="9">
        <f t="shared" si="27"/>
        <v>0</v>
      </c>
      <c r="I207" s="10" t="e">
        <f t="shared" si="24"/>
        <v>#DIV/0!</v>
      </c>
      <c r="J207" s="107"/>
      <c r="K207" s="9">
        <f t="shared" si="25"/>
        <v>0</v>
      </c>
    </row>
    <row r="208" spans="1:11" x14ac:dyDescent="0.3">
      <c r="A208" s="12">
        <f t="shared" si="21"/>
        <v>1</v>
      </c>
      <c r="B208" s="12">
        <f t="shared" si="22"/>
        <v>1900</v>
      </c>
      <c r="C208" s="102"/>
      <c r="D208" s="105"/>
      <c r="E208" s="106"/>
      <c r="F208" s="11" t="e">
        <f t="shared" si="26"/>
        <v>#DIV/0!</v>
      </c>
      <c r="G208" s="9">
        <f t="shared" si="23"/>
        <v>0</v>
      </c>
      <c r="H208" s="9">
        <f t="shared" si="27"/>
        <v>0</v>
      </c>
      <c r="I208" s="10" t="e">
        <f t="shared" si="24"/>
        <v>#DIV/0!</v>
      </c>
      <c r="J208" s="107"/>
      <c r="K208" s="9">
        <f t="shared" si="25"/>
        <v>0</v>
      </c>
    </row>
    <row r="209" spans="1:11" x14ac:dyDescent="0.3">
      <c r="A209" s="12">
        <f t="shared" si="21"/>
        <v>1</v>
      </c>
      <c r="B209" s="12">
        <f t="shared" si="22"/>
        <v>1900</v>
      </c>
      <c r="C209" s="102"/>
      <c r="D209" s="105"/>
      <c r="E209" s="106"/>
      <c r="F209" s="11" t="e">
        <f t="shared" si="26"/>
        <v>#DIV/0!</v>
      </c>
      <c r="G209" s="9">
        <f t="shared" si="23"/>
        <v>0</v>
      </c>
      <c r="H209" s="9">
        <f t="shared" si="27"/>
        <v>0</v>
      </c>
      <c r="I209" s="10" t="e">
        <f t="shared" si="24"/>
        <v>#DIV/0!</v>
      </c>
      <c r="J209" s="107"/>
      <c r="K209" s="9">
        <f t="shared" si="25"/>
        <v>0</v>
      </c>
    </row>
    <row r="210" spans="1:11" x14ac:dyDescent="0.3">
      <c r="A210" s="12">
        <f t="shared" si="21"/>
        <v>1</v>
      </c>
      <c r="B210" s="12">
        <f t="shared" si="22"/>
        <v>1900</v>
      </c>
      <c r="C210" s="102"/>
      <c r="D210" s="105"/>
      <c r="E210" s="106"/>
      <c r="F210" s="11" t="e">
        <f t="shared" si="26"/>
        <v>#DIV/0!</v>
      </c>
      <c r="G210" s="9">
        <f t="shared" si="23"/>
        <v>0</v>
      </c>
      <c r="H210" s="9">
        <f t="shared" si="27"/>
        <v>0</v>
      </c>
      <c r="I210" s="10" t="e">
        <f t="shared" si="24"/>
        <v>#DIV/0!</v>
      </c>
      <c r="J210" s="107"/>
      <c r="K210" s="9">
        <f t="shared" si="25"/>
        <v>0</v>
      </c>
    </row>
    <row r="211" spans="1:11" x14ac:dyDescent="0.3">
      <c r="A211" s="12">
        <f t="shared" si="21"/>
        <v>1</v>
      </c>
      <c r="B211" s="12">
        <f t="shared" si="22"/>
        <v>1900</v>
      </c>
      <c r="C211" s="102"/>
      <c r="D211" s="105"/>
      <c r="E211" s="106"/>
      <c r="F211" s="11" t="e">
        <f t="shared" si="26"/>
        <v>#DIV/0!</v>
      </c>
      <c r="G211" s="9">
        <f t="shared" si="23"/>
        <v>0</v>
      </c>
      <c r="H211" s="9">
        <f t="shared" si="27"/>
        <v>0</v>
      </c>
      <c r="I211" s="10" t="e">
        <f t="shared" si="24"/>
        <v>#DIV/0!</v>
      </c>
      <c r="J211" s="107"/>
      <c r="K211" s="9">
        <f t="shared" si="25"/>
        <v>0</v>
      </c>
    </row>
    <row r="212" spans="1:11" x14ac:dyDescent="0.3">
      <c r="A212" s="12">
        <f t="shared" si="21"/>
        <v>1</v>
      </c>
      <c r="B212" s="12">
        <f t="shared" si="22"/>
        <v>1900</v>
      </c>
      <c r="C212" s="102"/>
      <c r="D212" s="105"/>
      <c r="E212" s="106"/>
      <c r="F212" s="11" t="e">
        <f t="shared" si="26"/>
        <v>#DIV/0!</v>
      </c>
      <c r="G212" s="9">
        <f t="shared" si="23"/>
        <v>0</v>
      </c>
      <c r="H212" s="9">
        <f t="shared" si="27"/>
        <v>0</v>
      </c>
      <c r="I212" s="10" t="e">
        <f t="shared" si="24"/>
        <v>#DIV/0!</v>
      </c>
      <c r="J212" s="107"/>
      <c r="K212" s="9">
        <f t="shared" si="25"/>
        <v>0</v>
      </c>
    </row>
    <row r="213" spans="1:11" x14ac:dyDescent="0.3">
      <c r="A213" s="12">
        <f t="shared" si="21"/>
        <v>1</v>
      </c>
      <c r="B213" s="12">
        <f t="shared" si="22"/>
        <v>1900</v>
      </c>
      <c r="C213" s="102"/>
      <c r="D213" s="105"/>
      <c r="E213" s="106"/>
      <c r="F213" s="11" t="e">
        <f t="shared" si="26"/>
        <v>#DIV/0!</v>
      </c>
      <c r="G213" s="9">
        <f t="shared" si="23"/>
        <v>0</v>
      </c>
      <c r="H213" s="9">
        <f t="shared" si="27"/>
        <v>0</v>
      </c>
      <c r="I213" s="10" t="e">
        <f t="shared" si="24"/>
        <v>#DIV/0!</v>
      </c>
      <c r="J213" s="107"/>
      <c r="K213" s="9">
        <f t="shared" si="25"/>
        <v>0</v>
      </c>
    </row>
    <row r="214" spans="1:11" x14ac:dyDescent="0.3">
      <c r="A214" s="12">
        <f t="shared" si="21"/>
        <v>1</v>
      </c>
      <c r="B214" s="12">
        <f t="shared" si="22"/>
        <v>1900</v>
      </c>
      <c r="C214" s="102"/>
      <c r="D214" s="105"/>
      <c r="E214" s="106"/>
      <c r="F214" s="11" t="e">
        <f t="shared" si="26"/>
        <v>#DIV/0!</v>
      </c>
      <c r="G214" s="9">
        <f t="shared" si="23"/>
        <v>0</v>
      </c>
      <c r="H214" s="9">
        <f t="shared" si="27"/>
        <v>0</v>
      </c>
      <c r="I214" s="10" t="e">
        <f t="shared" si="24"/>
        <v>#DIV/0!</v>
      </c>
      <c r="J214" s="107"/>
      <c r="K214" s="9">
        <f t="shared" si="25"/>
        <v>0</v>
      </c>
    </row>
    <row r="215" spans="1:11" x14ac:dyDescent="0.3">
      <c r="A215" s="12">
        <f t="shared" si="21"/>
        <v>1</v>
      </c>
      <c r="B215" s="12">
        <f t="shared" si="22"/>
        <v>1900</v>
      </c>
      <c r="C215" s="102"/>
      <c r="D215" s="105"/>
      <c r="E215" s="106"/>
      <c r="F215" s="11" t="e">
        <f t="shared" si="26"/>
        <v>#DIV/0!</v>
      </c>
      <c r="G215" s="9">
        <f t="shared" si="23"/>
        <v>0</v>
      </c>
      <c r="H215" s="9">
        <f t="shared" si="27"/>
        <v>0</v>
      </c>
      <c r="I215" s="10" t="e">
        <f t="shared" si="24"/>
        <v>#DIV/0!</v>
      </c>
      <c r="J215" s="107"/>
      <c r="K215" s="9">
        <f t="shared" si="25"/>
        <v>0</v>
      </c>
    </row>
    <row r="216" spans="1:11" x14ac:dyDescent="0.3">
      <c r="A216" s="12">
        <f t="shared" si="21"/>
        <v>1</v>
      </c>
      <c r="B216" s="12">
        <f t="shared" si="22"/>
        <v>1900</v>
      </c>
      <c r="C216" s="102"/>
      <c r="D216" s="105"/>
      <c r="E216" s="106"/>
      <c r="F216" s="11" t="e">
        <f t="shared" si="26"/>
        <v>#DIV/0!</v>
      </c>
      <c r="G216" s="9">
        <f t="shared" si="23"/>
        <v>0</v>
      </c>
      <c r="H216" s="9">
        <f t="shared" si="27"/>
        <v>0</v>
      </c>
      <c r="I216" s="10" t="e">
        <f t="shared" si="24"/>
        <v>#DIV/0!</v>
      </c>
      <c r="J216" s="107"/>
      <c r="K216" s="9">
        <f t="shared" si="25"/>
        <v>0</v>
      </c>
    </row>
    <row r="217" spans="1:11" x14ac:dyDescent="0.3">
      <c r="A217" s="12">
        <f t="shared" si="21"/>
        <v>1</v>
      </c>
      <c r="B217" s="12">
        <f t="shared" si="22"/>
        <v>1900</v>
      </c>
      <c r="C217" s="102"/>
      <c r="D217" s="105"/>
      <c r="E217" s="106"/>
      <c r="F217" s="11" t="e">
        <f t="shared" si="26"/>
        <v>#DIV/0!</v>
      </c>
      <c r="G217" s="9">
        <f t="shared" si="23"/>
        <v>0</v>
      </c>
      <c r="H217" s="9">
        <f t="shared" si="27"/>
        <v>0</v>
      </c>
      <c r="I217" s="10" t="e">
        <f t="shared" si="24"/>
        <v>#DIV/0!</v>
      </c>
      <c r="J217" s="107"/>
      <c r="K217" s="9">
        <f t="shared" si="25"/>
        <v>0</v>
      </c>
    </row>
    <row r="218" spans="1:11" x14ac:dyDescent="0.3">
      <c r="A218" s="12">
        <f t="shared" si="21"/>
        <v>1</v>
      </c>
      <c r="B218" s="12">
        <f t="shared" si="22"/>
        <v>1900</v>
      </c>
      <c r="C218" s="102"/>
      <c r="D218" s="105"/>
      <c r="E218" s="106"/>
      <c r="F218" s="11" t="e">
        <f t="shared" si="26"/>
        <v>#DIV/0!</v>
      </c>
      <c r="G218" s="9">
        <f t="shared" si="23"/>
        <v>0</v>
      </c>
      <c r="H218" s="9">
        <f t="shared" si="27"/>
        <v>0</v>
      </c>
      <c r="I218" s="10" t="e">
        <f t="shared" si="24"/>
        <v>#DIV/0!</v>
      </c>
      <c r="J218" s="107"/>
      <c r="K218" s="9">
        <f t="shared" si="25"/>
        <v>0</v>
      </c>
    </row>
    <row r="219" spans="1:11" x14ac:dyDescent="0.3">
      <c r="A219" s="12">
        <f t="shared" si="21"/>
        <v>1</v>
      </c>
      <c r="B219" s="12">
        <f t="shared" si="22"/>
        <v>1900</v>
      </c>
      <c r="C219" s="102"/>
      <c r="D219" s="105"/>
      <c r="E219" s="106"/>
      <c r="F219" s="11" t="e">
        <f t="shared" si="26"/>
        <v>#DIV/0!</v>
      </c>
      <c r="G219" s="9">
        <f t="shared" si="23"/>
        <v>0</v>
      </c>
      <c r="H219" s="9">
        <f t="shared" si="27"/>
        <v>0</v>
      </c>
      <c r="I219" s="10" t="e">
        <f t="shared" si="24"/>
        <v>#DIV/0!</v>
      </c>
      <c r="J219" s="107"/>
      <c r="K219" s="9">
        <f t="shared" si="25"/>
        <v>0</v>
      </c>
    </row>
    <row r="220" spans="1:11" x14ac:dyDescent="0.3">
      <c r="A220" s="12">
        <f t="shared" si="21"/>
        <v>1</v>
      </c>
      <c r="B220" s="12">
        <f t="shared" si="22"/>
        <v>1900</v>
      </c>
      <c r="C220" s="102"/>
      <c r="D220" s="105"/>
      <c r="E220" s="106"/>
      <c r="F220" s="11" t="e">
        <f t="shared" si="26"/>
        <v>#DIV/0!</v>
      </c>
      <c r="G220" s="9">
        <f t="shared" si="23"/>
        <v>0</v>
      </c>
      <c r="H220" s="9">
        <f t="shared" si="27"/>
        <v>0</v>
      </c>
      <c r="I220" s="10" t="e">
        <f t="shared" si="24"/>
        <v>#DIV/0!</v>
      </c>
      <c r="J220" s="107"/>
      <c r="K220" s="9">
        <f t="shared" si="25"/>
        <v>0</v>
      </c>
    </row>
    <row r="221" spans="1:11" x14ac:dyDescent="0.3">
      <c r="A221" s="12">
        <f t="shared" si="21"/>
        <v>1</v>
      </c>
      <c r="B221" s="12">
        <f t="shared" si="22"/>
        <v>1900</v>
      </c>
      <c r="C221" s="102"/>
      <c r="D221" s="105"/>
      <c r="E221" s="106"/>
      <c r="F221" s="11" t="e">
        <f t="shared" si="26"/>
        <v>#DIV/0!</v>
      </c>
      <c r="G221" s="9">
        <f t="shared" si="23"/>
        <v>0</v>
      </c>
      <c r="H221" s="9">
        <f t="shared" si="27"/>
        <v>0</v>
      </c>
      <c r="I221" s="10" t="e">
        <f t="shared" si="24"/>
        <v>#DIV/0!</v>
      </c>
      <c r="J221" s="107"/>
      <c r="K221" s="9">
        <f t="shared" si="25"/>
        <v>0</v>
      </c>
    </row>
    <row r="222" spans="1:11" x14ac:dyDescent="0.3">
      <c r="A222" s="12">
        <f t="shared" si="21"/>
        <v>1</v>
      </c>
      <c r="B222" s="12">
        <f t="shared" si="22"/>
        <v>1900</v>
      </c>
      <c r="C222" s="102"/>
      <c r="D222" s="105"/>
      <c r="E222" s="106"/>
      <c r="F222" s="11" t="e">
        <f t="shared" si="26"/>
        <v>#DIV/0!</v>
      </c>
      <c r="G222" s="9">
        <f t="shared" si="23"/>
        <v>0</v>
      </c>
      <c r="H222" s="9">
        <f t="shared" si="27"/>
        <v>0</v>
      </c>
      <c r="I222" s="10" t="e">
        <f t="shared" si="24"/>
        <v>#DIV/0!</v>
      </c>
      <c r="J222" s="107"/>
      <c r="K222" s="9">
        <f t="shared" si="25"/>
        <v>0</v>
      </c>
    </row>
    <row r="223" spans="1:11" x14ac:dyDescent="0.3">
      <c r="A223" s="12">
        <f t="shared" si="21"/>
        <v>1</v>
      </c>
      <c r="B223" s="12">
        <f t="shared" si="22"/>
        <v>1900</v>
      </c>
      <c r="C223" s="102"/>
      <c r="D223" s="105"/>
      <c r="E223" s="106"/>
      <c r="F223" s="11" t="e">
        <f t="shared" si="26"/>
        <v>#DIV/0!</v>
      </c>
      <c r="G223" s="9">
        <f t="shared" si="23"/>
        <v>0</v>
      </c>
      <c r="H223" s="9">
        <f t="shared" si="27"/>
        <v>0</v>
      </c>
      <c r="I223" s="10" t="e">
        <f t="shared" si="24"/>
        <v>#DIV/0!</v>
      </c>
      <c r="J223" s="107"/>
      <c r="K223" s="9">
        <f t="shared" si="25"/>
        <v>0</v>
      </c>
    </row>
    <row r="224" spans="1:11" x14ac:dyDescent="0.3">
      <c r="A224" s="12">
        <f t="shared" si="21"/>
        <v>1</v>
      </c>
      <c r="B224" s="12">
        <f t="shared" si="22"/>
        <v>1900</v>
      </c>
      <c r="C224" s="102"/>
      <c r="D224" s="105"/>
      <c r="E224" s="106"/>
      <c r="F224" s="11" t="e">
        <f t="shared" si="26"/>
        <v>#DIV/0!</v>
      </c>
      <c r="G224" s="9">
        <f t="shared" si="23"/>
        <v>0</v>
      </c>
      <c r="H224" s="9">
        <f t="shared" si="27"/>
        <v>0</v>
      </c>
      <c r="I224" s="10" t="e">
        <f t="shared" si="24"/>
        <v>#DIV/0!</v>
      </c>
      <c r="J224" s="107"/>
      <c r="K224" s="9">
        <f t="shared" si="25"/>
        <v>0</v>
      </c>
    </row>
    <row r="225" spans="1:11" x14ac:dyDescent="0.3">
      <c r="A225" s="12">
        <f t="shared" si="21"/>
        <v>1</v>
      </c>
      <c r="B225" s="12">
        <f t="shared" si="22"/>
        <v>1900</v>
      </c>
      <c r="C225" s="102"/>
      <c r="D225" s="105"/>
      <c r="E225" s="106"/>
      <c r="F225" s="11" t="e">
        <f t="shared" si="26"/>
        <v>#DIV/0!</v>
      </c>
      <c r="G225" s="9">
        <f t="shared" si="23"/>
        <v>0</v>
      </c>
      <c r="H225" s="9">
        <f t="shared" si="27"/>
        <v>0</v>
      </c>
      <c r="I225" s="10" t="e">
        <f t="shared" si="24"/>
        <v>#DIV/0!</v>
      </c>
      <c r="J225" s="107"/>
      <c r="K225" s="9">
        <f t="shared" si="25"/>
        <v>0</v>
      </c>
    </row>
    <row r="226" spans="1:11" x14ac:dyDescent="0.3">
      <c r="A226" s="12">
        <f t="shared" si="21"/>
        <v>1</v>
      </c>
      <c r="B226" s="12">
        <f t="shared" si="22"/>
        <v>1900</v>
      </c>
      <c r="C226" s="102"/>
      <c r="D226" s="105"/>
      <c r="E226" s="106"/>
      <c r="F226" s="11" t="e">
        <f t="shared" si="26"/>
        <v>#DIV/0!</v>
      </c>
      <c r="G226" s="9">
        <f t="shared" si="23"/>
        <v>0</v>
      </c>
      <c r="H226" s="9">
        <f t="shared" si="27"/>
        <v>0</v>
      </c>
      <c r="I226" s="10" t="e">
        <f t="shared" si="24"/>
        <v>#DIV/0!</v>
      </c>
      <c r="J226" s="107"/>
      <c r="K226" s="9">
        <f t="shared" si="25"/>
        <v>0</v>
      </c>
    </row>
    <row r="227" spans="1:11" x14ac:dyDescent="0.3">
      <c r="A227" s="12">
        <f t="shared" si="21"/>
        <v>1</v>
      </c>
      <c r="B227" s="12">
        <f t="shared" si="22"/>
        <v>1900</v>
      </c>
      <c r="C227" s="102"/>
      <c r="D227" s="105"/>
      <c r="E227" s="106"/>
      <c r="F227" s="11" t="e">
        <f t="shared" si="26"/>
        <v>#DIV/0!</v>
      </c>
      <c r="G227" s="9">
        <f t="shared" si="23"/>
        <v>0</v>
      </c>
      <c r="H227" s="9">
        <f t="shared" si="27"/>
        <v>0</v>
      </c>
      <c r="I227" s="10" t="e">
        <f t="shared" si="24"/>
        <v>#DIV/0!</v>
      </c>
      <c r="J227" s="107"/>
      <c r="K227" s="9">
        <f t="shared" si="25"/>
        <v>0</v>
      </c>
    </row>
    <row r="228" spans="1:11" x14ac:dyDescent="0.3">
      <c r="A228" s="12">
        <f t="shared" si="21"/>
        <v>1</v>
      </c>
      <c r="B228" s="12">
        <f t="shared" si="22"/>
        <v>1900</v>
      </c>
      <c r="C228" s="102"/>
      <c r="D228" s="105"/>
      <c r="E228" s="106"/>
      <c r="F228" s="11" t="e">
        <f t="shared" si="26"/>
        <v>#DIV/0!</v>
      </c>
      <c r="G228" s="9">
        <f t="shared" si="23"/>
        <v>0</v>
      </c>
      <c r="H228" s="9">
        <f t="shared" si="27"/>
        <v>0</v>
      </c>
      <c r="I228" s="10" t="e">
        <f t="shared" si="24"/>
        <v>#DIV/0!</v>
      </c>
      <c r="J228" s="107"/>
      <c r="K228" s="9">
        <f t="shared" si="25"/>
        <v>0</v>
      </c>
    </row>
    <row r="229" spans="1:11" x14ac:dyDescent="0.3">
      <c r="A229" s="12">
        <f t="shared" si="21"/>
        <v>1</v>
      </c>
      <c r="B229" s="12">
        <f t="shared" si="22"/>
        <v>1900</v>
      </c>
      <c r="C229" s="102"/>
      <c r="D229" s="105"/>
      <c r="E229" s="106"/>
      <c r="F229" s="11" t="e">
        <f t="shared" si="26"/>
        <v>#DIV/0!</v>
      </c>
      <c r="G229" s="9">
        <f t="shared" si="23"/>
        <v>0</v>
      </c>
      <c r="H229" s="9">
        <f t="shared" si="27"/>
        <v>0</v>
      </c>
      <c r="I229" s="10" t="e">
        <f t="shared" si="24"/>
        <v>#DIV/0!</v>
      </c>
      <c r="J229" s="107"/>
      <c r="K229" s="9">
        <f t="shared" si="25"/>
        <v>0</v>
      </c>
    </row>
    <row r="230" spans="1:11" x14ac:dyDescent="0.3">
      <c r="A230" s="12">
        <f t="shared" si="21"/>
        <v>1</v>
      </c>
      <c r="B230" s="12">
        <f t="shared" si="22"/>
        <v>1900</v>
      </c>
      <c r="C230" s="102"/>
      <c r="D230" s="105"/>
      <c r="E230" s="106"/>
      <c r="F230" s="11" t="e">
        <f t="shared" si="26"/>
        <v>#DIV/0!</v>
      </c>
      <c r="G230" s="9">
        <f t="shared" si="23"/>
        <v>0</v>
      </c>
      <c r="H230" s="9">
        <f t="shared" si="27"/>
        <v>0</v>
      </c>
      <c r="I230" s="10" t="e">
        <f t="shared" si="24"/>
        <v>#DIV/0!</v>
      </c>
      <c r="J230" s="107"/>
      <c r="K230" s="9">
        <f t="shared" si="25"/>
        <v>0</v>
      </c>
    </row>
    <row r="231" spans="1:11" x14ac:dyDescent="0.3">
      <c r="A231" s="12">
        <f t="shared" si="21"/>
        <v>1</v>
      </c>
      <c r="B231" s="12">
        <f t="shared" si="22"/>
        <v>1900</v>
      </c>
      <c r="C231" s="102"/>
      <c r="D231" s="105"/>
      <c r="E231" s="106"/>
      <c r="F231" s="11" t="e">
        <f t="shared" si="26"/>
        <v>#DIV/0!</v>
      </c>
      <c r="G231" s="9">
        <f t="shared" si="23"/>
        <v>0</v>
      </c>
      <c r="H231" s="9">
        <f t="shared" si="27"/>
        <v>0</v>
      </c>
      <c r="I231" s="10" t="e">
        <f t="shared" si="24"/>
        <v>#DIV/0!</v>
      </c>
      <c r="J231" s="107"/>
      <c r="K231" s="9">
        <f t="shared" si="25"/>
        <v>0</v>
      </c>
    </row>
    <row r="232" spans="1:11" x14ac:dyDescent="0.3">
      <c r="A232" s="12">
        <f t="shared" si="21"/>
        <v>1</v>
      </c>
      <c r="B232" s="12">
        <f t="shared" si="22"/>
        <v>1900</v>
      </c>
      <c r="C232" s="102"/>
      <c r="D232" s="105"/>
      <c r="E232" s="106"/>
      <c r="F232" s="11" t="e">
        <f t="shared" si="26"/>
        <v>#DIV/0!</v>
      </c>
      <c r="G232" s="9">
        <f t="shared" si="23"/>
        <v>0</v>
      </c>
      <c r="H232" s="9">
        <f t="shared" si="27"/>
        <v>0</v>
      </c>
      <c r="I232" s="10" t="e">
        <f t="shared" si="24"/>
        <v>#DIV/0!</v>
      </c>
      <c r="J232" s="107"/>
      <c r="K232" s="9">
        <f t="shared" si="25"/>
        <v>0</v>
      </c>
    </row>
    <row r="233" spans="1:11" x14ac:dyDescent="0.3">
      <c r="A233" s="12">
        <f t="shared" si="21"/>
        <v>1</v>
      </c>
      <c r="B233" s="12">
        <f t="shared" si="22"/>
        <v>1900</v>
      </c>
      <c r="C233" s="102"/>
      <c r="D233" s="105"/>
      <c r="E233" s="106"/>
      <c r="F233" s="11" t="e">
        <f t="shared" si="26"/>
        <v>#DIV/0!</v>
      </c>
      <c r="G233" s="9">
        <f t="shared" si="23"/>
        <v>0</v>
      </c>
      <c r="H233" s="9">
        <f t="shared" si="27"/>
        <v>0</v>
      </c>
      <c r="I233" s="10" t="e">
        <f t="shared" si="24"/>
        <v>#DIV/0!</v>
      </c>
      <c r="J233" s="107"/>
      <c r="K233" s="9">
        <f t="shared" si="25"/>
        <v>0</v>
      </c>
    </row>
    <row r="234" spans="1:11" x14ac:dyDescent="0.3">
      <c r="A234" s="12">
        <f t="shared" si="21"/>
        <v>1</v>
      </c>
      <c r="B234" s="12">
        <f t="shared" si="22"/>
        <v>1900</v>
      </c>
      <c r="C234" s="102"/>
      <c r="D234" s="105"/>
      <c r="E234" s="106"/>
      <c r="F234" s="11" t="e">
        <f t="shared" si="26"/>
        <v>#DIV/0!</v>
      </c>
      <c r="G234" s="9">
        <f t="shared" si="23"/>
        <v>0</v>
      </c>
      <c r="H234" s="9">
        <f t="shared" si="27"/>
        <v>0</v>
      </c>
      <c r="I234" s="10" t="e">
        <f t="shared" si="24"/>
        <v>#DIV/0!</v>
      </c>
      <c r="J234" s="107"/>
      <c r="K234" s="9">
        <f t="shared" si="25"/>
        <v>0</v>
      </c>
    </row>
    <row r="235" spans="1:11" x14ac:dyDescent="0.3">
      <c r="A235" s="12">
        <f t="shared" si="21"/>
        <v>1</v>
      </c>
      <c r="B235" s="12">
        <f t="shared" si="22"/>
        <v>1900</v>
      </c>
      <c r="C235" s="102"/>
      <c r="D235" s="105"/>
      <c r="E235" s="106"/>
      <c r="F235" s="11" t="e">
        <f t="shared" si="26"/>
        <v>#DIV/0!</v>
      </c>
      <c r="G235" s="9">
        <f t="shared" si="23"/>
        <v>0</v>
      </c>
      <c r="H235" s="9">
        <f t="shared" si="27"/>
        <v>0</v>
      </c>
      <c r="I235" s="10" t="e">
        <f t="shared" si="24"/>
        <v>#DIV/0!</v>
      </c>
      <c r="J235" s="107"/>
      <c r="K235" s="9">
        <f t="shared" si="25"/>
        <v>0</v>
      </c>
    </row>
    <row r="236" spans="1:11" x14ac:dyDescent="0.3">
      <c r="A236" s="12">
        <f t="shared" si="21"/>
        <v>1</v>
      </c>
      <c r="B236" s="12">
        <f t="shared" si="22"/>
        <v>1900</v>
      </c>
      <c r="C236" s="102"/>
      <c r="D236" s="105"/>
      <c r="E236" s="106"/>
      <c r="F236" s="11" t="e">
        <f t="shared" si="26"/>
        <v>#DIV/0!</v>
      </c>
      <c r="G236" s="9">
        <f t="shared" si="23"/>
        <v>0</v>
      </c>
      <c r="H236" s="9">
        <f t="shared" si="27"/>
        <v>0</v>
      </c>
      <c r="I236" s="10" t="e">
        <f t="shared" si="24"/>
        <v>#DIV/0!</v>
      </c>
      <c r="J236" s="107"/>
      <c r="K236" s="9">
        <f t="shared" si="25"/>
        <v>0</v>
      </c>
    </row>
    <row r="237" spans="1:11" x14ac:dyDescent="0.3">
      <c r="A237" s="12">
        <f t="shared" si="21"/>
        <v>1</v>
      </c>
      <c r="B237" s="12">
        <f t="shared" si="22"/>
        <v>1900</v>
      </c>
      <c r="C237" s="102"/>
      <c r="D237" s="105"/>
      <c r="E237" s="106"/>
      <c r="F237" s="11" t="e">
        <f t="shared" si="26"/>
        <v>#DIV/0!</v>
      </c>
      <c r="G237" s="9">
        <f t="shared" si="23"/>
        <v>0</v>
      </c>
      <c r="H237" s="9">
        <f t="shared" si="27"/>
        <v>0</v>
      </c>
      <c r="I237" s="10" t="e">
        <f t="shared" si="24"/>
        <v>#DIV/0!</v>
      </c>
      <c r="J237" s="107"/>
      <c r="K237" s="9">
        <f t="shared" si="25"/>
        <v>0</v>
      </c>
    </row>
    <row r="238" spans="1:11" x14ac:dyDescent="0.3">
      <c r="A238" s="12">
        <f t="shared" si="21"/>
        <v>1</v>
      </c>
      <c r="B238" s="12">
        <f t="shared" si="22"/>
        <v>1900</v>
      </c>
      <c r="C238" s="102"/>
      <c r="D238" s="105"/>
      <c r="E238" s="106"/>
      <c r="F238" s="11" t="e">
        <f t="shared" si="26"/>
        <v>#DIV/0!</v>
      </c>
      <c r="G238" s="9">
        <f t="shared" si="23"/>
        <v>0</v>
      </c>
      <c r="H238" s="9">
        <f t="shared" si="27"/>
        <v>0</v>
      </c>
      <c r="I238" s="10" t="e">
        <f t="shared" si="24"/>
        <v>#DIV/0!</v>
      </c>
      <c r="J238" s="107"/>
      <c r="K238" s="9">
        <f t="shared" si="25"/>
        <v>0</v>
      </c>
    </row>
    <row r="239" spans="1:11" x14ac:dyDescent="0.3">
      <c r="A239" s="12">
        <f t="shared" si="21"/>
        <v>1</v>
      </c>
      <c r="B239" s="12">
        <f t="shared" si="22"/>
        <v>1900</v>
      </c>
      <c r="C239" s="102"/>
      <c r="D239" s="105"/>
      <c r="E239" s="106"/>
      <c r="F239" s="11" t="e">
        <f t="shared" si="26"/>
        <v>#DIV/0!</v>
      </c>
      <c r="G239" s="9">
        <f t="shared" si="23"/>
        <v>0</v>
      </c>
      <c r="H239" s="9">
        <f t="shared" si="27"/>
        <v>0</v>
      </c>
      <c r="I239" s="10" t="e">
        <f t="shared" si="24"/>
        <v>#DIV/0!</v>
      </c>
      <c r="J239" s="107"/>
      <c r="K239" s="9">
        <f t="shared" si="25"/>
        <v>0</v>
      </c>
    </row>
    <row r="240" spans="1:11" x14ac:dyDescent="0.3">
      <c r="A240" s="12">
        <f t="shared" si="21"/>
        <v>1</v>
      </c>
      <c r="B240" s="12">
        <f t="shared" si="22"/>
        <v>1900</v>
      </c>
      <c r="C240" s="102"/>
      <c r="D240" s="105"/>
      <c r="E240" s="106"/>
      <c r="F240" s="11" t="e">
        <f t="shared" si="26"/>
        <v>#DIV/0!</v>
      </c>
      <c r="G240" s="9">
        <f t="shared" si="23"/>
        <v>0</v>
      </c>
      <c r="H240" s="9">
        <f t="shared" si="27"/>
        <v>0</v>
      </c>
      <c r="I240" s="10" t="e">
        <f t="shared" si="24"/>
        <v>#DIV/0!</v>
      </c>
      <c r="J240" s="107"/>
      <c r="K240" s="9">
        <f t="shared" si="25"/>
        <v>0</v>
      </c>
    </row>
    <row r="241" spans="1:11" x14ac:dyDescent="0.3">
      <c r="A241" s="12">
        <f t="shared" si="21"/>
        <v>1</v>
      </c>
      <c r="B241" s="12">
        <f t="shared" si="22"/>
        <v>1900</v>
      </c>
      <c r="C241" s="102"/>
      <c r="D241" s="105"/>
      <c r="E241" s="106"/>
      <c r="F241" s="11" t="e">
        <f t="shared" si="26"/>
        <v>#DIV/0!</v>
      </c>
      <c r="G241" s="9">
        <f t="shared" si="23"/>
        <v>0</v>
      </c>
      <c r="H241" s="9">
        <f t="shared" si="27"/>
        <v>0</v>
      </c>
      <c r="I241" s="10" t="e">
        <f t="shared" si="24"/>
        <v>#DIV/0!</v>
      </c>
      <c r="J241" s="107"/>
      <c r="K241" s="9">
        <f t="shared" si="25"/>
        <v>0</v>
      </c>
    </row>
    <row r="242" spans="1:11" x14ac:dyDescent="0.3">
      <c r="A242" s="12">
        <f t="shared" si="21"/>
        <v>1</v>
      </c>
      <c r="B242" s="12">
        <f t="shared" si="22"/>
        <v>1900</v>
      </c>
      <c r="C242" s="102"/>
      <c r="D242" s="105"/>
      <c r="E242" s="106"/>
      <c r="F242" s="11" t="e">
        <f t="shared" si="26"/>
        <v>#DIV/0!</v>
      </c>
      <c r="G242" s="9">
        <f t="shared" si="23"/>
        <v>0</v>
      </c>
      <c r="H242" s="9">
        <f t="shared" si="27"/>
        <v>0</v>
      </c>
      <c r="I242" s="10" t="e">
        <f t="shared" si="24"/>
        <v>#DIV/0!</v>
      </c>
      <c r="J242" s="107"/>
      <c r="K242" s="9">
        <f t="shared" si="25"/>
        <v>0</v>
      </c>
    </row>
    <row r="243" spans="1:11" x14ac:dyDescent="0.3">
      <c r="A243" s="12">
        <f t="shared" si="21"/>
        <v>1</v>
      </c>
      <c r="B243" s="12">
        <f t="shared" si="22"/>
        <v>1900</v>
      </c>
      <c r="C243" s="102"/>
      <c r="D243" s="105"/>
      <c r="E243" s="106"/>
      <c r="F243" s="11" t="e">
        <f t="shared" si="26"/>
        <v>#DIV/0!</v>
      </c>
      <c r="G243" s="9">
        <f t="shared" si="23"/>
        <v>0</v>
      </c>
      <c r="H243" s="9">
        <f t="shared" si="27"/>
        <v>0</v>
      </c>
      <c r="I243" s="10" t="e">
        <f t="shared" si="24"/>
        <v>#DIV/0!</v>
      </c>
      <c r="J243" s="107"/>
      <c r="K243" s="9">
        <f t="shared" si="25"/>
        <v>0</v>
      </c>
    </row>
    <row r="244" spans="1:11" x14ac:dyDescent="0.3">
      <c r="A244" s="12">
        <f t="shared" si="21"/>
        <v>1</v>
      </c>
      <c r="B244" s="12">
        <f t="shared" si="22"/>
        <v>1900</v>
      </c>
      <c r="C244" s="102"/>
      <c r="D244" s="105"/>
      <c r="E244" s="106"/>
      <c r="F244" s="11" t="e">
        <f t="shared" si="26"/>
        <v>#DIV/0!</v>
      </c>
      <c r="G244" s="9">
        <f t="shared" si="23"/>
        <v>0</v>
      </c>
      <c r="H244" s="9">
        <f t="shared" si="27"/>
        <v>0</v>
      </c>
      <c r="I244" s="10" t="e">
        <f t="shared" si="24"/>
        <v>#DIV/0!</v>
      </c>
      <c r="J244" s="107"/>
      <c r="K244" s="9">
        <f t="shared" si="25"/>
        <v>0</v>
      </c>
    </row>
    <row r="245" spans="1:11" x14ac:dyDescent="0.3">
      <c r="A245" s="12">
        <f t="shared" si="21"/>
        <v>1</v>
      </c>
      <c r="B245" s="12">
        <f t="shared" si="22"/>
        <v>1900</v>
      </c>
      <c r="C245" s="102"/>
      <c r="D245" s="105"/>
      <c r="E245" s="106"/>
      <c r="F245" s="11" t="e">
        <f t="shared" si="26"/>
        <v>#DIV/0!</v>
      </c>
      <c r="G245" s="9">
        <f t="shared" si="23"/>
        <v>0</v>
      </c>
      <c r="H245" s="9">
        <f t="shared" si="27"/>
        <v>0</v>
      </c>
      <c r="I245" s="10" t="e">
        <f t="shared" si="24"/>
        <v>#DIV/0!</v>
      </c>
      <c r="J245" s="107"/>
      <c r="K245" s="9">
        <f t="shared" si="25"/>
        <v>0</v>
      </c>
    </row>
    <row r="246" spans="1:11" x14ac:dyDescent="0.3">
      <c r="A246" s="12">
        <f t="shared" si="21"/>
        <v>1</v>
      </c>
      <c r="B246" s="12">
        <f t="shared" si="22"/>
        <v>1900</v>
      </c>
      <c r="C246" s="102"/>
      <c r="D246" s="105"/>
      <c r="E246" s="106"/>
      <c r="F246" s="11" t="e">
        <f t="shared" si="26"/>
        <v>#DIV/0!</v>
      </c>
      <c r="G246" s="9">
        <f t="shared" si="23"/>
        <v>0</v>
      </c>
      <c r="H246" s="9">
        <f t="shared" si="27"/>
        <v>0</v>
      </c>
      <c r="I246" s="10" t="e">
        <f t="shared" si="24"/>
        <v>#DIV/0!</v>
      </c>
      <c r="J246" s="107"/>
      <c r="K246" s="9">
        <f t="shared" si="25"/>
        <v>0</v>
      </c>
    </row>
    <row r="247" spans="1:11" x14ac:dyDescent="0.3">
      <c r="A247" s="12">
        <f t="shared" si="21"/>
        <v>1</v>
      </c>
      <c r="B247" s="12">
        <f t="shared" si="22"/>
        <v>1900</v>
      </c>
      <c r="C247" s="102"/>
      <c r="D247" s="105"/>
      <c r="E247" s="106"/>
      <c r="F247" s="11" t="e">
        <f t="shared" si="26"/>
        <v>#DIV/0!</v>
      </c>
      <c r="G247" s="9">
        <f t="shared" si="23"/>
        <v>0</v>
      </c>
      <c r="H247" s="9">
        <f t="shared" si="27"/>
        <v>0</v>
      </c>
      <c r="I247" s="10" t="e">
        <f t="shared" si="24"/>
        <v>#DIV/0!</v>
      </c>
      <c r="J247" s="107"/>
      <c r="K247" s="9">
        <f t="shared" si="25"/>
        <v>0</v>
      </c>
    </row>
    <row r="248" spans="1:11" x14ac:dyDescent="0.3">
      <c r="A248" s="12">
        <f t="shared" si="21"/>
        <v>1</v>
      </c>
      <c r="B248" s="12">
        <f t="shared" si="22"/>
        <v>1900</v>
      </c>
      <c r="C248" s="102"/>
      <c r="D248" s="105"/>
      <c r="E248" s="106"/>
      <c r="F248" s="11" t="e">
        <f t="shared" si="26"/>
        <v>#DIV/0!</v>
      </c>
      <c r="G248" s="9">
        <f t="shared" si="23"/>
        <v>0</v>
      </c>
      <c r="H248" s="9">
        <f t="shared" si="27"/>
        <v>0</v>
      </c>
      <c r="I248" s="10" t="e">
        <f t="shared" si="24"/>
        <v>#DIV/0!</v>
      </c>
      <c r="J248" s="107"/>
      <c r="K248" s="9">
        <f t="shared" si="25"/>
        <v>0</v>
      </c>
    </row>
    <row r="249" spans="1:11" x14ac:dyDescent="0.3">
      <c r="A249" s="12">
        <f t="shared" si="21"/>
        <v>1</v>
      </c>
      <c r="B249" s="12">
        <f t="shared" si="22"/>
        <v>1900</v>
      </c>
      <c r="C249" s="102"/>
      <c r="D249" s="105"/>
      <c r="E249" s="106"/>
      <c r="F249" s="11" t="e">
        <f t="shared" si="26"/>
        <v>#DIV/0!</v>
      </c>
      <c r="G249" s="9">
        <f t="shared" si="23"/>
        <v>0</v>
      </c>
      <c r="H249" s="9">
        <f t="shared" si="27"/>
        <v>0</v>
      </c>
      <c r="I249" s="10" t="e">
        <f t="shared" si="24"/>
        <v>#DIV/0!</v>
      </c>
      <c r="J249" s="107"/>
      <c r="K249" s="9">
        <f t="shared" si="25"/>
        <v>0</v>
      </c>
    </row>
    <row r="250" spans="1:11" x14ac:dyDescent="0.3">
      <c r="A250" s="12">
        <f t="shared" si="21"/>
        <v>1</v>
      </c>
      <c r="B250" s="12">
        <f t="shared" si="22"/>
        <v>1900</v>
      </c>
      <c r="C250" s="102"/>
      <c r="D250" s="105"/>
      <c r="E250" s="106"/>
      <c r="F250" s="11" t="e">
        <f t="shared" si="26"/>
        <v>#DIV/0!</v>
      </c>
      <c r="G250" s="9">
        <f t="shared" si="23"/>
        <v>0</v>
      </c>
      <c r="H250" s="9">
        <f t="shared" si="27"/>
        <v>0</v>
      </c>
      <c r="I250" s="10" t="e">
        <f t="shared" si="24"/>
        <v>#DIV/0!</v>
      </c>
      <c r="J250" s="107"/>
      <c r="K250" s="9">
        <f t="shared" si="25"/>
        <v>0</v>
      </c>
    </row>
    <row r="251" spans="1:11" x14ac:dyDescent="0.3">
      <c r="A251" s="12">
        <f t="shared" si="21"/>
        <v>1</v>
      </c>
      <c r="B251" s="12">
        <f t="shared" si="22"/>
        <v>1900</v>
      </c>
      <c r="C251" s="102"/>
      <c r="D251" s="105"/>
      <c r="E251" s="106"/>
      <c r="F251" s="11" t="e">
        <f t="shared" si="26"/>
        <v>#DIV/0!</v>
      </c>
      <c r="G251" s="9">
        <f t="shared" si="23"/>
        <v>0</v>
      </c>
      <c r="H251" s="9">
        <f t="shared" si="27"/>
        <v>0</v>
      </c>
      <c r="I251" s="10" t="e">
        <f t="shared" si="24"/>
        <v>#DIV/0!</v>
      </c>
      <c r="J251" s="107"/>
      <c r="K251" s="9">
        <f t="shared" si="25"/>
        <v>0</v>
      </c>
    </row>
    <row r="252" spans="1:11" x14ac:dyDescent="0.3">
      <c r="A252" s="12">
        <f t="shared" si="21"/>
        <v>1</v>
      </c>
      <c r="B252" s="12">
        <f t="shared" si="22"/>
        <v>1900</v>
      </c>
      <c r="C252" s="102"/>
      <c r="D252" s="105"/>
      <c r="E252" s="106"/>
      <c r="F252" s="11" t="e">
        <f t="shared" si="26"/>
        <v>#DIV/0!</v>
      </c>
      <c r="G252" s="9">
        <f t="shared" si="23"/>
        <v>0</v>
      </c>
      <c r="H252" s="9">
        <f t="shared" si="27"/>
        <v>0</v>
      </c>
      <c r="I252" s="10" t="e">
        <f t="shared" si="24"/>
        <v>#DIV/0!</v>
      </c>
      <c r="J252" s="107"/>
      <c r="K252" s="9">
        <f t="shared" si="25"/>
        <v>0</v>
      </c>
    </row>
    <row r="253" spans="1:11" x14ac:dyDescent="0.3">
      <c r="A253" s="12">
        <f t="shared" si="21"/>
        <v>1</v>
      </c>
      <c r="B253" s="12">
        <f t="shared" si="22"/>
        <v>1900</v>
      </c>
      <c r="C253" s="102"/>
      <c r="D253" s="105"/>
      <c r="E253" s="106"/>
      <c r="F253" s="11" t="e">
        <f t="shared" si="26"/>
        <v>#DIV/0!</v>
      </c>
      <c r="G253" s="9">
        <f t="shared" si="23"/>
        <v>0</v>
      </c>
      <c r="H253" s="9">
        <f t="shared" si="27"/>
        <v>0</v>
      </c>
      <c r="I253" s="10" t="e">
        <f t="shared" si="24"/>
        <v>#DIV/0!</v>
      </c>
      <c r="J253" s="107"/>
      <c r="K253" s="9">
        <f t="shared" si="25"/>
        <v>0</v>
      </c>
    </row>
    <row r="254" spans="1:11" x14ac:dyDescent="0.3">
      <c r="A254" s="12">
        <f t="shared" si="21"/>
        <v>1</v>
      </c>
      <c r="B254" s="12">
        <f t="shared" si="22"/>
        <v>1900</v>
      </c>
      <c r="C254" s="102"/>
      <c r="D254" s="105"/>
      <c r="E254" s="106"/>
      <c r="F254" s="11" t="e">
        <f t="shared" si="26"/>
        <v>#DIV/0!</v>
      </c>
      <c r="G254" s="9">
        <f t="shared" si="23"/>
        <v>0</v>
      </c>
      <c r="H254" s="9">
        <f t="shared" si="27"/>
        <v>0</v>
      </c>
      <c r="I254" s="10" t="e">
        <f t="shared" si="24"/>
        <v>#DIV/0!</v>
      </c>
      <c r="J254" s="107"/>
      <c r="K254" s="9">
        <f t="shared" si="25"/>
        <v>0</v>
      </c>
    </row>
    <row r="255" spans="1:11" x14ac:dyDescent="0.3">
      <c r="A255" s="12">
        <f t="shared" si="21"/>
        <v>1</v>
      </c>
      <c r="B255" s="12">
        <f t="shared" si="22"/>
        <v>1900</v>
      </c>
      <c r="C255" s="102"/>
      <c r="D255" s="105"/>
      <c r="E255" s="106"/>
      <c r="F255" s="11" t="e">
        <f t="shared" si="26"/>
        <v>#DIV/0!</v>
      </c>
      <c r="G255" s="9">
        <f t="shared" si="23"/>
        <v>0</v>
      </c>
      <c r="H255" s="9">
        <f t="shared" si="27"/>
        <v>0</v>
      </c>
      <c r="I255" s="10" t="e">
        <f t="shared" si="24"/>
        <v>#DIV/0!</v>
      </c>
      <c r="J255" s="107"/>
      <c r="K255" s="9">
        <f t="shared" si="25"/>
        <v>0</v>
      </c>
    </row>
    <row r="256" spans="1:11" x14ac:dyDescent="0.3">
      <c r="A256" s="12">
        <f t="shared" si="21"/>
        <v>1</v>
      </c>
      <c r="B256" s="12">
        <f t="shared" si="22"/>
        <v>1900</v>
      </c>
      <c r="C256" s="102"/>
      <c r="D256" s="105"/>
      <c r="E256" s="106"/>
      <c r="F256" s="11" t="e">
        <f t="shared" si="26"/>
        <v>#DIV/0!</v>
      </c>
      <c r="G256" s="9">
        <f t="shared" si="23"/>
        <v>0</v>
      </c>
      <c r="H256" s="9">
        <f t="shared" si="27"/>
        <v>0</v>
      </c>
      <c r="I256" s="10" t="e">
        <f t="shared" si="24"/>
        <v>#DIV/0!</v>
      </c>
      <c r="J256" s="107"/>
      <c r="K256" s="9">
        <f t="shared" si="25"/>
        <v>0</v>
      </c>
    </row>
    <row r="257" spans="1:11" x14ac:dyDescent="0.3">
      <c r="A257" s="12">
        <f t="shared" si="21"/>
        <v>1</v>
      </c>
      <c r="B257" s="12">
        <f t="shared" si="22"/>
        <v>1900</v>
      </c>
      <c r="C257" s="102"/>
      <c r="D257" s="105"/>
      <c r="E257" s="106"/>
      <c r="F257" s="11" t="e">
        <f t="shared" si="26"/>
        <v>#DIV/0!</v>
      </c>
      <c r="G257" s="9">
        <f t="shared" si="23"/>
        <v>0</v>
      </c>
      <c r="H257" s="9">
        <f t="shared" si="27"/>
        <v>0</v>
      </c>
      <c r="I257" s="10" t="e">
        <f t="shared" si="24"/>
        <v>#DIV/0!</v>
      </c>
      <c r="J257" s="107"/>
      <c r="K257" s="9">
        <f t="shared" si="25"/>
        <v>0</v>
      </c>
    </row>
    <row r="258" spans="1:11" x14ac:dyDescent="0.3">
      <c r="A258" s="12">
        <f t="shared" ref="A258:A321" si="28">MONTH(C258)</f>
        <v>1</v>
      </c>
      <c r="B258" s="12">
        <f t="shared" ref="B258:B321" si="29">YEAR(C258)</f>
        <v>1900</v>
      </c>
      <c r="C258" s="102"/>
      <c r="D258" s="105"/>
      <c r="E258" s="106"/>
      <c r="F258" s="11" t="e">
        <f t="shared" si="26"/>
        <v>#DIV/0!</v>
      </c>
      <c r="G258" s="9">
        <f t="shared" ref="G258:G321" si="30">IF(D258="Aporte",E258/F258,IF(D258="Resgate",-E258/F258,0))</f>
        <v>0</v>
      </c>
      <c r="H258" s="9">
        <f t="shared" si="27"/>
        <v>0</v>
      </c>
      <c r="I258" s="10" t="e">
        <f t="shared" ref="I258:I321" si="31">IF(D258="Fechamento",J258,$H258*$F258)</f>
        <v>#DIV/0!</v>
      </c>
      <c r="J258" s="107"/>
      <c r="K258" s="9">
        <f t="shared" ref="K258:K321" si="32">IF(D258="Fechamento",((F258/F257)-1)*100,IF(D258="Parcial",(((J258/H258)/F257)-1)*100,0))</f>
        <v>0</v>
      </c>
    </row>
    <row r="259" spans="1:11" x14ac:dyDescent="0.3">
      <c r="A259" s="12">
        <f t="shared" si="28"/>
        <v>1</v>
      </c>
      <c r="B259" s="12">
        <f t="shared" si="29"/>
        <v>1900</v>
      </c>
      <c r="C259" s="102"/>
      <c r="D259" s="105"/>
      <c r="E259" s="106"/>
      <c r="F259" s="11" t="e">
        <f t="shared" ref="F259:F322" si="33">IF(OR(D259="Aporte",D259="Resgate"),F258,J259/H259)</f>
        <v>#DIV/0!</v>
      </c>
      <c r="G259" s="9">
        <f t="shared" si="30"/>
        <v>0</v>
      </c>
      <c r="H259" s="9">
        <f t="shared" ref="H259:H322" si="34">H258+G259</f>
        <v>0</v>
      </c>
      <c r="I259" s="10" t="e">
        <f t="shared" si="31"/>
        <v>#DIV/0!</v>
      </c>
      <c r="J259" s="107"/>
      <c r="K259" s="9">
        <f t="shared" si="32"/>
        <v>0</v>
      </c>
    </row>
    <row r="260" spans="1:11" x14ac:dyDescent="0.3">
      <c r="A260" s="12">
        <f t="shared" si="28"/>
        <v>1</v>
      </c>
      <c r="B260" s="12">
        <f t="shared" si="29"/>
        <v>1900</v>
      </c>
      <c r="C260" s="102"/>
      <c r="D260" s="105"/>
      <c r="E260" s="106"/>
      <c r="F260" s="11" t="e">
        <f t="shared" si="33"/>
        <v>#DIV/0!</v>
      </c>
      <c r="G260" s="9">
        <f t="shared" si="30"/>
        <v>0</v>
      </c>
      <c r="H260" s="9">
        <f t="shared" si="34"/>
        <v>0</v>
      </c>
      <c r="I260" s="10" t="e">
        <f t="shared" si="31"/>
        <v>#DIV/0!</v>
      </c>
      <c r="J260" s="107"/>
      <c r="K260" s="9">
        <f t="shared" si="32"/>
        <v>0</v>
      </c>
    </row>
    <row r="261" spans="1:11" x14ac:dyDescent="0.3">
      <c r="A261" s="12">
        <f t="shared" si="28"/>
        <v>1</v>
      </c>
      <c r="B261" s="12">
        <f t="shared" si="29"/>
        <v>1900</v>
      </c>
      <c r="C261" s="102"/>
      <c r="D261" s="105"/>
      <c r="E261" s="106"/>
      <c r="F261" s="11" t="e">
        <f t="shared" si="33"/>
        <v>#DIV/0!</v>
      </c>
      <c r="G261" s="9">
        <f t="shared" si="30"/>
        <v>0</v>
      </c>
      <c r="H261" s="9">
        <f t="shared" si="34"/>
        <v>0</v>
      </c>
      <c r="I261" s="10" t="e">
        <f t="shared" si="31"/>
        <v>#DIV/0!</v>
      </c>
      <c r="J261" s="107"/>
      <c r="K261" s="9">
        <f t="shared" si="32"/>
        <v>0</v>
      </c>
    </row>
    <row r="262" spans="1:11" x14ac:dyDescent="0.3">
      <c r="A262" s="12">
        <f t="shared" si="28"/>
        <v>1</v>
      </c>
      <c r="B262" s="12">
        <f t="shared" si="29"/>
        <v>1900</v>
      </c>
      <c r="C262" s="102"/>
      <c r="D262" s="105"/>
      <c r="E262" s="106"/>
      <c r="F262" s="11" t="e">
        <f t="shared" si="33"/>
        <v>#DIV/0!</v>
      </c>
      <c r="G262" s="9">
        <f t="shared" si="30"/>
        <v>0</v>
      </c>
      <c r="H262" s="9">
        <f t="shared" si="34"/>
        <v>0</v>
      </c>
      <c r="I262" s="10" t="e">
        <f t="shared" si="31"/>
        <v>#DIV/0!</v>
      </c>
      <c r="J262" s="107"/>
      <c r="K262" s="9">
        <f t="shared" si="32"/>
        <v>0</v>
      </c>
    </row>
    <row r="263" spans="1:11" x14ac:dyDescent="0.3">
      <c r="A263" s="12">
        <f t="shared" si="28"/>
        <v>1</v>
      </c>
      <c r="B263" s="12">
        <f t="shared" si="29"/>
        <v>1900</v>
      </c>
      <c r="C263" s="102"/>
      <c r="D263" s="105"/>
      <c r="E263" s="106"/>
      <c r="F263" s="11" t="e">
        <f t="shared" si="33"/>
        <v>#DIV/0!</v>
      </c>
      <c r="G263" s="9">
        <f t="shared" si="30"/>
        <v>0</v>
      </c>
      <c r="H263" s="9">
        <f t="shared" si="34"/>
        <v>0</v>
      </c>
      <c r="I263" s="10" t="e">
        <f t="shared" si="31"/>
        <v>#DIV/0!</v>
      </c>
      <c r="J263" s="107"/>
      <c r="K263" s="9">
        <f t="shared" si="32"/>
        <v>0</v>
      </c>
    </row>
    <row r="264" spans="1:11" x14ac:dyDescent="0.3">
      <c r="A264" s="12">
        <f t="shared" si="28"/>
        <v>1</v>
      </c>
      <c r="B264" s="12">
        <f t="shared" si="29"/>
        <v>1900</v>
      </c>
      <c r="C264" s="102"/>
      <c r="D264" s="105"/>
      <c r="E264" s="106"/>
      <c r="F264" s="11" t="e">
        <f t="shared" si="33"/>
        <v>#DIV/0!</v>
      </c>
      <c r="G264" s="9">
        <f t="shared" si="30"/>
        <v>0</v>
      </c>
      <c r="H264" s="9">
        <f t="shared" si="34"/>
        <v>0</v>
      </c>
      <c r="I264" s="10" t="e">
        <f t="shared" si="31"/>
        <v>#DIV/0!</v>
      </c>
      <c r="J264" s="107"/>
      <c r="K264" s="9">
        <f t="shared" si="32"/>
        <v>0</v>
      </c>
    </row>
    <row r="265" spans="1:11" x14ac:dyDescent="0.3">
      <c r="A265" s="12">
        <f t="shared" si="28"/>
        <v>1</v>
      </c>
      <c r="B265" s="12">
        <f t="shared" si="29"/>
        <v>1900</v>
      </c>
      <c r="C265" s="102"/>
      <c r="D265" s="105"/>
      <c r="E265" s="106"/>
      <c r="F265" s="11" t="e">
        <f t="shared" si="33"/>
        <v>#DIV/0!</v>
      </c>
      <c r="G265" s="9">
        <f t="shared" si="30"/>
        <v>0</v>
      </c>
      <c r="H265" s="9">
        <f t="shared" si="34"/>
        <v>0</v>
      </c>
      <c r="I265" s="10" t="e">
        <f t="shared" si="31"/>
        <v>#DIV/0!</v>
      </c>
      <c r="J265" s="107"/>
      <c r="K265" s="9">
        <f t="shared" si="32"/>
        <v>0</v>
      </c>
    </row>
    <row r="266" spans="1:11" x14ac:dyDescent="0.3">
      <c r="A266" s="12">
        <f t="shared" si="28"/>
        <v>1</v>
      </c>
      <c r="B266" s="12">
        <f t="shared" si="29"/>
        <v>1900</v>
      </c>
      <c r="C266" s="102"/>
      <c r="D266" s="105"/>
      <c r="E266" s="106"/>
      <c r="F266" s="11" t="e">
        <f t="shared" si="33"/>
        <v>#DIV/0!</v>
      </c>
      <c r="G266" s="9">
        <f t="shared" si="30"/>
        <v>0</v>
      </c>
      <c r="H266" s="9">
        <f t="shared" si="34"/>
        <v>0</v>
      </c>
      <c r="I266" s="10" t="e">
        <f t="shared" si="31"/>
        <v>#DIV/0!</v>
      </c>
      <c r="J266" s="107"/>
      <c r="K266" s="9">
        <f t="shared" si="32"/>
        <v>0</v>
      </c>
    </row>
    <row r="267" spans="1:11" x14ac:dyDescent="0.3">
      <c r="A267" s="12">
        <f t="shared" si="28"/>
        <v>1</v>
      </c>
      <c r="B267" s="12">
        <f t="shared" si="29"/>
        <v>1900</v>
      </c>
      <c r="C267" s="102"/>
      <c r="D267" s="105"/>
      <c r="E267" s="106"/>
      <c r="F267" s="11" t="e">
        <f t="shared" si="33"/>
        <v>#DIV/0!</v>
      </c>
      <c r="G267" s="9">
        <f t="shared" si="30"/>
        <v>0</v>
      </c>
      <c r="H267" s="9">
        <f t="shared" si="34"/>
        <v>0</v>
      </c>
      <c r="I267" s="10" t="e">
        <f t="shared" si="31"/>
        <v>#DIV/0!</v>
      </c>
      <c r="J267" s="107"/>
      <c r="K267" s="9">
        <f t="shared" si="32"/>
        <v>0</v>
      </c>
    </row>
    <row r="268" spans="1:11" x14ac:dyDescent="0.3">
      <c r="A268" s="12">
        <f t="shared" si="28"/>
        <v>1</v>
      </c>
      <c r="B268" s="12">
        <f t="shared" si="29"/>
        <v>1900</v>
      </c>
      <c r="C268" s="102"/>
      <c r="D268" s="105"/>
      <c r="E268" s="106"/>
      <c r="F268" s="11" t="e">
        <f t="shared" si="33"/>
        <v>#DIV/0!</v>
      </c>
      <c r="G268" s="9">
        <f t="shared" si="30"/>
        <v>0</v>
      </c>
      <c r="H268" s="9">
        <f t="shared" si="34"/>
        <v>0</v>
      </c>
      <c r="I268" s="10" t="e">
        <f t="shared" si="31"/>
        <v>#DIV/0!</v>
      </c>
      <c r="J268" s="107"/>
      <c r="K268" s="9">
        <f t="shared" si="32"/>
        <v>0</v>
      </c>
    </row>
    <row r="269" spans="1:11" x14ac:dyDescent="0.3">
      <c r="A269" s="12">
        <f t="shared" si="28"/>
        <v>1</v>
      </c>
      <c r="B269" s="12">
        <f t="shared" si="29"/>
        <v>1900</v>
      </c>
      <c r="C269" s="102"/>
      <c r="D269" s="105"/>
      <c r="E269" s="106"/>
      <c r="F269" s="11" t="e">
        <f t="shared" si="33"/>
        <v>#DIV/0!</v>
      </c>
      <c r="G269" s="9">
        <f t="shared" si="30"/>
        <v>0</v>
      </c>
      <c r="H269" s="9">
        <f t="shared" si="34"/>
        <v>0</v>
      </c>
      <c r="I269" s="10" t="e">
        <f t="shared" si="31"/>
        <v>#DIV/0!</v>
      </c>
      <c r="J269" s="107"/>
      <c r="K269" s="9">
        <f t="shared" si="32"/>
        <v>0</v>
      </c>
    </row>
    <row r="270" spans="1:11" x14ac:dyDescent="0.3">
      <c r="A270" s="12">
        <f t="shared" si="28"/>
        <v>1</v>
      </c>
      <c r="B270" s="12">
        <f t="shared" si="29"/>
        <v>1900</v>
      </c>
      <c r="C270" s="102"/>
      <c r="D270" s="105"/>
      <c r="E270" s="106"/>
      <c r="F270" s="11" t="e">
        <f t="shared" si="33"/>
        <v>#DIV/0!</v>
      </c>
      <c r="G270" s="9">
        <f t="shared" si="30"/>
        <v>0</v>
      </c>
      <c r="H270" s="9">
        <f t="shared" si="34"/>
        <v>0</v>
      </c>
      <c r="I270" s="10" t="e">
        <f t="shared" si="31"/>
        <v>#DIV/0!</v>
      </c>
      <c r="J270" s="107"/>
      <c r="K270" s="9">
        <f t="shared" si="32"/>
        <v>0</v>
      </c>
    </row>
    <row r="271" spans="1:11" x14ac:dyDescent="0.3">
      <c r="A271" s="12">
        <f t="shared" si="28"/>
        <v>1</v>
      </c>
      <c r="B271" s="12">
        <f t="shared" si="29"/>
        <v>1900</v>
      </c>
      <c r="C271" s="102"/>
      <c r="D271" s="105"/>
      <c r="E271" s="106"/>
      <c r="F271" s="11" t="e">
        <f t="shared" si="33"/>
        <v>#DIV/0!</v>
      </c>
      <c r="G271" s="9">
        <f t="shared" si="30"/>
        <v>0</v>
      </c>
      <c r="H271" s="9">
        <f t="shared" si="34"/>
        <v>0</v>
      </c>
      <c r="I271" s="10" t="e">
        <f t="shared" si="31"/>
        <v>#DIV/0!</v>
      </c>
      <c r="J271" s="107"/>
      <c r="K271" s="9">
        <f t="shared" si="32"/>
        <v>0</v>
      </c>
    </row>
    <row r="272" spans="1:11" x14ac:dyDescent="0.3">
      <c r="A272" s="12">
        <f t="shared" si="28"/>
        <v>1</v>
      </c>
      <c r="B272" s="12">
        <f t="shared" si="29"/>
        <v>1900</v>
      </c>
      <c r="C272" s="102"/>
      <c r="D272" s="105"/>
      <c r="E272" s="106"/>
      <c r="F272" s="11" t="e">
        <f t="shared" si="33"/>
        <v>#DIV/0!</v>
      </c>
      <c r="G272" s="9">
        <f t="shared" si="30"/>
        <v>0</v>
      </c>
      <c r="H272" s="9">
        <f t="shared" si="34"/>
        <v>0</v>
      </c>
      <c r="I272" s="10" t="e">
        <f t="shared" si="31"/>
        <v>#DIV/0!</v>
      </c>
      <c r="J272" s="107"/>
      <c r="K272" s="9">
        <f t="shared" si="32"/>
        <v>0</v>
      </c>
    </row>
    <row r="273" spans="1:11" x14ac:dyDescent="0.3">
      <c r="A273" s="12">
        <f t="shared" si="28"/>
        <v>1</v>
      </c>
      <c r="B273" s="12">
        <f t="shared" si="29"/>
        <v>1900</v>
      </c>
      <c r="C273" s="102"/>
      <c r="D273" s="105"/>
      <c r="E273" s="106"/>
      <c r="F273" s="11" t="e">
        <f t="shared" si="33"/>
        <v>#DIV/0!</v>
      </c>
      <c r="G273" s="9">
        <f t="shared" si="30"/>
        <v>0</v>
      </c>
      <c r="H273" s="9">
        <f t="shared" si="34"/>
        <v>0</v>
      </c>
      <c r="I273" s="10" t="e">
        <f t="shared" si="31"/>
        <v>#DIV/0!</v>
      </c>
      <c r="J273" s="107"/>
      <c r="K273" s="9">
        <f t="shared" si="32"/>
        <v>0</v>
      </c>
    </row>
    <row r="274" spans="1:11" x14ac:dyDescent="0.3">
      <c r="A274" s="12">
        <f t="shared" si="28"/>
        <v>1</v>
      </c>
      <c r="B274" s="12">
        <f t="shared" si="29"/>
        <v>1900</v>
      </c>
      <c r="C274" s="102"/>
      <c r="D274" s="105"/>
      <c r="E274" s="106"/>
      <c r="F274" s="11" t="e">
        <f t="shared" si="33"/>
        <v>#DIV/0!</v>
      </c>
      <c r="G274" s="9">
        <f t="shared" si="30"/>
        <v>0</v>
      </c>
      <c r="H274" s="9">
        <f t="shared" si="34"/>
        <v>0</v>
      </c>
      <c r="I274" s="10" t="e">
        <f t="shared" si="31"/>
        <v>#DIV/0!</v>
      </c>
      <c r="J274" s="107"/>
      <c r="K274" s="9">
        <f t="shared" si="32"/>
        <v>0</v>
      </c>
    </row>
    <row r="275" spans="1:11" x14ac:dyDescent="0.3">
      <c r="A275" s="12">
        <f t="shared" si="28"/>
        <v>1</v>
      </c>
      <c r="B275" s="12">
        <f t="shared" si="29"/>
        <v>1900</v>
      </c>
      <c r="C275" s="102"/>
      <c r="D275" s="105"/>
      <c r="E275" s="106"/>
      <c r="F275" s="11" t="e">
        <f t="shared" si="33"/>
        <v>#DIV/0!</v>
      </c>
      <c r="G275" s="9">
        <f t="shared" si="30"/>
        <v>0</v>
      </c>
      <c r="H275" s="9">
        <f t="shared" si="34"/>
        <v>0</v>
      </c>
      <c r="I275" s="10" t="e">
        <f t="shared" si="31"/>
        <v>#DIV/0!</v>
      </c>
      <c r="J275" s="107"/>
      <c r="K275" s="9">
        <f t="shared" si="32"/>
        <v>0</v>
      </c>
    </row>
    <row r="276" spans="1:11" x14ac:dyDescent="0.3">
      <c r="A276" s="12">
        <f t="shared" si="28"/>
        <v>1</v>
      </c>
      <c r="B276" s="12">
        <f t="shared" si="29"/>
        <v>1900</v>
      </c>
      <c r="C276" s="102"/>
      <c r="D276" s="105"/>
      <c r="E276" s="106"/>
      <c r="F276" s="11" t="e">
        <f t="shared" si="33"/>
        <v>#DIV/0!</v>
      </c>
      <c r="G276" s="9">
        <f t="shared" si="30"/>
        <v>0</v>
      </c>
      <c r="H276" s="9">
        <f t="shared" si="34"/>
        <v>0</v>
      </c>
      <c r="I276" s="10" t="e">
        <f t="shared" si="31"/>
        <v>#DIV/0!</v>
      </c>
      <c r="J276" s="107"/>
      <c r="K276" s="9">
        <f t="shared" si="32"/>
        <v>0</v>
      </c>
    </row>
    <row r="277" spans="1:11" x14ac:dyDescent="0.3">
      <c r="A277" s="12">
        <f t="shared" si="28"/>
        <v>1</v>
      </c>
      <c r="B277" s="12">
        <f t="shared" si="29"/>
        <v>1900</v>
      </c>
      <c r="C277" s="102"/>
      <c r="D277" s="105"/>
      <c r="E277" s="106"/>
      <c r="F277" s="11" t="e">
        <f t="shared" si="33"/>
        <v>#DIV/0!</v>
      </c>
      <c r="G277" s="9">
        <f t="shared" si="30"/>
        <v>0</v>
      </c>
      <c r="H277" s="9">
        <f t="shared" si="34"/>
        <v>0</v>
      </c>
      <c r="I277" s="10" t="e">
        <f t="shared" si="31"/>
        <v>#DIV/0!</v>
      </c>
      <c r="J277" s="107"/>
      <c r="K277" s="9">
        <f t="shared" si="32"/>
        <v>0</v>
      </c>
    </row>
    <row r="278" spans="1:11" x14ac:dyDescent="0.3">
      <c r="A278" s="12">
        <f t="shared" si="28"/>
        <v>1</v>
      </c>
      <c r="B278" s="12">
        <f t="shared" si="29"/>
        <v>1900</v>
      </c>
      <c r="C278" s="102"/>
      <c r="D278" s="105"/>
      <c r="E278" s="106"/>
      <c r="F278" s="11" t="e">
        <f t="shared" si="33"/>
        <v>#DIV/0!</v>
      </c>
      <c r="G278" s="9">
        <f t="shared" si="30"/>
        <v>0</v>
      </c>
      <c r="H278" s="9">
        <f t="shared" si="34"/>
        <v>0</v>
      </c>
      <c r="I278" s="10" t="e">
        <f t="shared" si="31"/>
        <v>#DIV/0!</v>
      </c>
      <c r="J278" s="107"/>
      <c r="K278" s="9">
        <f t="shared" si="32"/>
        <v>0</v>
      </c>
    </row>
    <row r="279" spans="1:11" x14ac:dyDescent="0.3">
      <c r="A279" s="12">
        <f t="shared" si="28"/>
        <v>1</v>
      </c>
      <c r="B279" s="12">
        <f t="shared" si="29"/>
        <v>1900</v>
      </c>
      <c r="C279" s="102"/>
      <c r="D279" s="105"/>
      <c r="E279" s="106"/>
      <c r="F279" s="11" t="e">
        <f t="shared" si="33"/>
        <v>#DIV/0!</v>
      </c>
      <c r="G279" s="9">
        <f t="shared" si="30"/>
        <v>0</v>
      </c>
      <c r="H279" s="9">
        <f t="shared" si="34"/>
        <v>0</v>
      </c>
      <c r="I279" s="10" t="e">
        <f t="shared" si="31"/>
        <v>#DIV/0!</v>
      </c>
      <c r="J279" s="107"/>
      <c r="K279" s="9">
        <f t="shared" si="32"/>
        <v>0</v>
      </c>
    </row>
    <row r="280" spans="1:11" x14ac:dyDescent="0.3">
      <c r="A280" s="12">
        <f t="shared" si="28"/>
        <v>1</v>
      </c>
      <c r="B280" s="12">
        <f t="shared" si="29"/>
        <v>1900</v>
      </c>
      <c r="C280" s="102"/>
      <c r="D280" s="105"/>
      <c r="E280" s="106"/>
      <c r="F280" s="11" t="e">
        <f t="shared" si="33"/>
        <v>#DIV/0!</v>
      </c>
      <c r="G280" s="9">
        <f t="shared" si="30"/>
        <v>0</v>
      </c>
      <c r="H280" s="9">
        <f t="shared" si="34"/>
        <v>0</v>
      </c>
      <c r="I280" s="10" t="e">
        <f t="shared" si="31"/>
        <v>#DIV/0!</v>
      </c>
      <c r="J280" s="107"/>
      <c r="K280" s="9">
        <f t="shared" si="32"/>
        <v>0</v>
      </c>
    </row>
    <row r="281" spans="1:11" x14ac:dyDescent="0.3">
      <c r="A281" s="12">
        <f t="shared" si="28"/>
        <v>1</v>
      </c>
      <c r="B281" s="12">
        <f t="shared" si="29"/>
        <v>1900</v>
      </c>
      <c r="C281" s="102"/>
      <c r="D281" s="105"/>
      <c r="E281" s="106"/>
      <c r="F281" s="11" t="e">
        <f t="shared" si="33"/>
        <v>#DIV/0!</v>
      </c>
      <c r="G281" s="9">
        <f t="shared" si="30"/>
        <v>0</v>
      </c>
      <c r="H281" s="9">
        <f t="shared" si="34"/>
        <v>0</v>
      </c>
      <c r="I281" s="10" t="e">
        <f t="shared" si="31"/>
        <v>#DIV/0!</v>
      </c>
      <c r="J281" s="107"/>
      <c r="K281" s="9">
        <f t="shared" si="32"/>
        <v>0</v>
      </c>
    </row>
    <row r="282" spans="1:11" x14ac:dyDescent="0.3">
      <c r="A282" s="12">
        <f t="shared" si="28"/>
        <v>1</v>
      </c>
      <c r="B282" s="12">
        <f t="shared" si="29"/>
        <v>1900</v>
      </c>
      <c r="C282" s="102"/>
      <c r="D282" s="105"/>
      <c r="E282" s="106"/>
      <c r="F282" s="11" t="e">
        <f t="shared" si="33"/>
        <v>#DIV/0!</v>
      </c>
      <c r="G282" s="9">
        <f t="shared" si="30"/>
        <v>0</v>
      </c>
      <c r="H282" s="9">
        <f t="shared" si="34"/>
        <v>0</v>
      </c>
      <c r="I282" s="10" t="e">
        <f t="shared" si="31"/>
        <v>#DIV/0!</v>
      </c>
      <c r="J282" s="107"/>
      <c r="K282" s="9">
        <f t="shared" si="32"/>
        <v>0</v>
      </c>
    </row>
    <row r="283" spans="1:11" x14ac:dyDescent="0.3">
      <c r="A283" s="12">
        <f t="shared" si="28"/>
        <v>1</v>
      </c>
      <c r="B283" s="12">
        <f t="shared" si="29"/>
        <v>1900</v>
      </c>
      <c r="C283" s="102"/>
      <c r="D283" s="105"/>
      <c r="E283" s="106"/>
      <c r="F283" s="11" t="e">
        <f t="shared" si="33"/>
        <v>#DIV/0!</v>
      </c>
      <c r="G283" s="9">
        <f t="shared" si="30"/>
        <v>0</v>
      </c>
      <c r="H283" s="9">
        <f t="shared" si="34"/>
        <v>0</v>
      </c>
      <c r="I283" s="10" t="e">
        <f t="shared" si="31"/>
        <v>#DIV/0!</v>
      </c>
      <c r="J283" s="107"/>
      <c r="K283" s="9">
        <f t="shared" si="32"/>
        <v>0</v>
      </c>
    </row>
    <row r="284" spans="1:11" x14ac:dyDescent="0.3">
      <c r="A284" s="12">
        <f t="shared" si="28"/>
        <v>1</v>
      </c>
      <c r="B284" s="12">
        <f t="shared" si="29"/>
        <v>1900</v>
      </c>
      <c r="C284" s="102"/>
      <c r="D284" s="105"/>
      <c r="E284" s="106"/>
      <c r="F284" s="11" t="e">
        <f t="shared" si="33"/>
        <v>#DIV/0!</v>
      </c>
      <c r="G284" s="9">
        <f t="shared" si="30"/>
        <v>0</v>
      </c>
      <c r="H284" s="9">
        <f t="shared" si="34"/>
        <v>0</v>
      </c>
      <c r="I284" s="10" t="e">
        <f t="shared" si="31"/>
        <v>#DIV/0!</v>
      </c>
      <c r="J284" s="107"/>
      <c r="K284" s="9">
        <f t="shared" si="32"/>
        <v>0</v>
      </c>
    </row>
    <row r="285" spans="1:11" x14ac:dyDescent="0.3">
      <c r="A285" s="12">
        <f t="shared" si="28"/>
        <v>1</v>
      </c>
      <c r="B285" s="12">
        <f t="shared" si="29"/>
        <v>1900</v>
      </c>
      <c r="C285" s="102"/>
      <c r="D285" s="105"/>
      <c r="E285" s="106"/>
      <c r="F285" s="11" t="e">
        <f t="shared" si="33"/>
        <v>#DIV/0!</v>
      </c>
      <c r="G285" s="9">
        <f t="shared" si="30"/>
        <v>0</v>
      </c>
      <c r="H285" s="9">
        <f t="shared" si="34"/>
        <v>0</v>
      </c>
      <c r="I285" s="10" t="e">
        <f t="shared" si="31"/>
        <v>#DIV/0!</v>
      </c>
      <c r="J285" s="107"/>
      <c r="K285" s="9">
        <f t="shared" si="32"/>
        <v>0</v>
      </c>
    </row>
    <row r="286" spans="1:11" x14ac:dyDescent="0.3">
      <c r="A286" s="12">
        <f t="shared" si="28"/>
        <v>1</v>
      </c>
      <c r="B286" s="12">
        <f t="shared" si="29"/>
        <v>1900</v>
      </c>
      <c r="C286" s="102"/>
      <c r="D286" s="105"/>
      <c r="E286" s="106"/>
      <c r="F286" s="11" t="e">
        <f t="shared" si="33"/>
        <v>#DIV/0!</v>
      </c>
      <c r="G286" s="9">
        <f t="shared" si="30"/>
        <v>0</v>
      </c>
      <c r="H286" s="9">
        <f t="shared" si="34"/>
        <v>0</v>
      </c>
      <c r="I286" s="10" t="e">
        <f t="shared" si="31"/>
        <v>#DIV/0!</v>
      </c>
      <c r="J286" s="107"/>
      <c r="K286" s="9">
        <f t="shared" si="32"/>
        <v>0</v>
      </c>
    </row>
    <row r="287" spans="1:11" x14ac:dyDescent="0.3">
      <c r="A287" s="12">
        <f t="shared" si="28"/>
        <v>1</v>
      </c>
      <c r="B287" s="12">
        <f t="shared" si="29"/>
        <v>1900</v>
      </c>
      <c r="C287" s="102"/>
      <c r="D287" s="105"/>
      <c r="E287" s="106"/>
      <c r="F287" s="11" t="e">
        <f t="shared" si="33"/>
        <v>#DIV/0!</v>
      </c>
      <c r="G287" s="9">
        <f t="shared" si="30"/>
        <v>0</v>
      </c>
      <c r="H287" s="9">
        <f t="shared" si="34"/>
        <v>0</v>
      </c>
      <c r="I287" s="10" t="e">
        <f t="shared" si="31"/>
        <v>#DIV/0!</v>
      </c>
      <c r="J287" s="107"/>
      <c r="K287" s="9">
        <f t="shared" si="32"/>
        <v>0</v>
      </c>
    </row>
    <row r="288" spans="1:11" x14ac:dyDescent="0.3">
      <c r="A288" s="12">
        <f t="shared" si="28"/>
        <v>1</v>
      </c>
      <c r="B288" s="12">
        <f t="shared" si="29"/>
        <v>1900</v>
      </c>
      <c r="C288" s="102"/>
      <c r="D288" s="105"/>
      <c r="E288" s="106"/>
      <c r="F288" s="11" t="e">
        <f t="shared" si="33"/>
        <v>#DIV/0!</v>
      </c>
      <c r="G288" s="9">
        <f t="shared" si="30"/>
        <v>0</v>
      </c>
      <c r="H288" s="9">
        <f t="shared" si="34"/>
        <v>0</v>
      </c>
      <c r="I288" s="10" t="e">
        <f t="shared" si="31"/>
        <v>#DIV/0!</v>
      </c>
      <c r="J288" s="107"/>
      <c r="K288" s="9">
        <f t="shared" si="32"/>
        <v>0</v>
      </c>
    </row>
    <row r="289" spans="1:11" x14ac:dyDescent="0.3">
      <c r="A289" s="12">
        <f t="shared" si="28"/>
        <v>1</v>
      </c>
      <c r="B289" s="12">
        <f t="shared" si="29"/>
        <v>1900</v>
      </c>
      <c r="C289" s="102"/>
      <c r="D289" s="105"/>
      <c r="E289" s="106"/>
      <c r="F289" s="11" t="e">
        <f t="shared" si="33"/>
        <v>#DIV/0!</v>
      </c>
      <c r="G289" s="9">
        <f t="shared" si="30"/>
        <v>0</v>
      </c>
      <c r="H289" s="9">
        <f t="shared" si="34"/>
        <v>0</v>
      </c>
      <c r="I289" s="10" t="e">
        <f t="shared" si="31"/>
        <v>#DIV/0!</v>
      </c>
      <c r="J289" s="107"/>
      <c r="K289" s="9">
        <f t="shared" si="32"/>
        <v>0</v>
      </c>
    </row>
    <row r="290" spans="1:11" x14ac:dyDescent="0.3">
      <c r="A290" s="12">
        <f t="shared" si="28"/>
        <v>1</v>
      </c>
      <c r="B290" s="12">
        <f t="shared" si="29"/>
        <v>1900</v>
      </c>
      <c r="C290" s="102"/>
      <c r="D290" s="105"/>
      <c r="E290" s="106"/>
      <c r="F290" s="11" t="e">
        <f t="shared" si="33"/>
        <v>#DIV/0!</v>
      </c>
      <c r="G290" s="9">
        <f t="shared" si="30"/>
        <v>0</v>
      </c>
      <c r="H290" s="9">
        <f t="shared" si="34"/>
        <v>0</v>
      </c>
      <c r="I290" s="10" t="e">
        <f t="shared" si="31"/>
        <v>#DIV/0!</v>
      </c>
      <c r="J290" s="107"/>
      <c r="K290" s="9">
        <f t="shared" si="32"/>
        <v>0</v>
      </c>
    </row>
    <row r="291" spans="1:11" x14ac:dyDescent="0.3">
      <c r="A291" s="12">
        <f t="shared" si="28"/>
        <v>1</v>
      </c>
      <c r="B291" s="12">
        <f t="shared" si="29"/>
        <v>1900</v>
      </c>
      <c r="C291" s="102"/>
      <c r="D291" s="105"/>
      <c r="E291" s="106"/>
      <c r="F291" s="11" t="e">
        <f t="shared" si="33"/>
        <v>#DIV/0!</v>
      </c>
      <c r="G291" s="9">
        <f t="shared" si="30"/>
        <v>0</v>
      </c>
      <c r="H291" s="9">
        <f t="shared" si="34"/>
        <v>0</v>
      </c>
      <c r="I291" s="10" t="e">
        <f t="shared" si="31"/>
        <v>#DIV/0!</v>
      </c>
      <c r="J291" s="107"/>
      <c r="K291" s="9">
        <f t="shared" si="32"/>
        <v>0</v>
      </c>
    </row>
    <row r="292" spans="1:11" x14ac:dyDescent="0.3">
      <c r="A292" s="12">
        <f t="shared" si="28"/>
        <v>1</v>
      </c>
      <c r="B292" s="12">
        <f t="shared" si="29"/>
        <v>1900</v>
      </c>
      <c r="C292" s="102"/>
      <c r="D292" s="105"/>
      <c r="E292" s="106"/>
      <c r="F292" s="11" t="e">
        <f t="shared" si="33"/>
        <v>#DIV/0!</v>
      </c>
      <c r="G292" s="9">
        <f t="shared" si="30"/>
        <v>0</v>
      </c>
      <c r="H292" s="9">
        <f t="shared" si="34"/>
        <v>0</v>
      </c>
      <c r="I292" s="10" t="e">
        <f t="shared" si="31"/>
        <v>#DIV/0!</v>
      </c>
      <c r="J292" s="107"/>
      <c r="K292" s="9">
        <f t="shared" si="32"/>
        <v>0</v>
      </c>
    </row>
    <row r="293" spans="1:11" x14ac:dyDescent="0.3">
      <c r="A293" s="12">
        <f t="shared" si="28"/>
        <v>1</v>
      </c>
      <c r="B293" s="12">
        <f t="shared" si="29"/>
        <v>1900</v>
      </c>
      <c r="C293" s="102"/>
      <c r="D293" s="105"/>
      <c r="E293" s="106"/>
      <c r="F293" s="11" t="e">
        <f t="shared" si="33"/>
        <v>#DIV/0!</v>
      </c>
      <c r="G293" s="9">
        <f t="shared" si="30"/>
        <v>0</v>
      </c>
      <c r="H293" s="9">
        <f t="shared" si="34"/>
        <v>0</v>
      </c>
      <c r="I293" s="10" t="e">
        <f t="shared" si="31"/>
        <v>#DIV/0!</v>
      </c>
      <c r="J293" s="107"/>
      <c r="K293" s="9">
        <f t="shared" si="32"/>
        <v>0</v>
      </c>
    </row>
    <row r="294" spans="1:11" x14ac:dyDescent="0.3">
      <c r="A294" s="12">
        <f t="shared" si="28"/>
        <v>1</v>
      </c>
      <c r="B294" s="12">
        <f t="shared" si="29"/>
        <v>1900</v>
      </c>
      <c r="C294" s="102"/>
      <c r="D294" s="105"/>
      <c r="E294" s="106"/>
      <c r="F294" s="11" t="e">
        <f t="shared" si="33"/>
        <v>#DIV/0!</v>
      </c>
      <c r="G294" s="9">
        <f t="shared" si="30"/>
        <v>0</v>
      </c>
      <c r="H294" s="9">
        <f t="shared" si="34"/>
        <v>0</v>
      </c>
      <c r="I294" s="10" t="e">
        <f t="shared" si="31"/>
        <v>#DIV/0!</v>
      </c>
      <c r="J294" s="107"/>
      <c r="K294" s="9">
        <f t="shared" si="32"/>
        <v>0</v>
      </c>
    </row>
    <row r="295" spans="1:11" x14ac:dyDescent="0.3">
      <c r="A295" s="12">
        <f t="shared" si="28"/>
        <v>1</v>
      </c>
      <c r="B295" s="12">
        <f t="shared" si="29"/>
        <v>1900</v>
      </c>
      <c r="C295" s="102"/>
      <c r="D295" s="105"/>
      <c r="E295" s="106"/>
      <c r="F295" s="11" t="e">
        <f t="shared" si="33"/>
        <v>#DIV/0!</v>
      </c>
      <c r="G295" s="9">
        <f t="shared" si="30"/>
        <v>0</v>
      </c>
      <c r="H295" s="9">
        <f t="shared" si="34"/>
        <v>0</v>
      </c>
      <c r="I295" s="10" t="e">
        <f t="shared" si="31"/>
        <v>#DIV/0!</v>
      </c>
      <c r="J295" s="107"/>
      <c r="K295" s="9">
        <f t="shared" si="32"/>
        <v>0</v>
      </c>
    </row>
    <row r="296" spans="1:11" x14ac:dyDescent="0.3">
      <c r="A296" s="12">
        <f t="shared" si="28"/>
        <v>1</v>
      </c>
      <c r="B296" s="12">
        <f t="shared" si="29"/>
        <v>1900</v>
      </c>
      <c r="C296" s="102"/>
      <c r="D296" s="105"/>
      <c r="E296" s="106"/>
      <c r="F296" s="11" t="e">
        <f t="shared" si="33"/>
        <v>#DIV/0!</v>
      </c>
      <c r="G296" s="9">
        <f t="shared" si="30"/>
        <v>0</v>
      </c>
      <c r="H296" s="9">
        <f t="shared" si="34"/>
        <v>0</v>
      </c>
      <c r="I296" s="10" t="e">
        <f t="shared" si="31"/>
        <v>#DIV/0!</v>
      </c>
      <c r="J296" s="107"/>
      <c r="K296" s="9">
        <f t="shared" si="32"/>
        <v>0</v>
      </c>
    </row>
    <row r="297" spans="1:11" x14ac:dyDescent="0.3">
      <c r="A297" s="12">
        <f t="shared" si="28"/>
        <v>1</v>
      </c>
      <c r="B297" s="12">
        <f t="shared" si="29"/>
        <v>1900</v>
      </c>
      <c r="C297" s="102"/>
      <c r="D297" s="105"/>
      <c r="E297" s="106"/>
      <c r="F297" s="11" t="e">
        <f t="shared" si="33"/>
        <v>#DIV/0!</v>
      </c>
      <c r="G297" s="9">
        <f t="shared" si="30"/>
        <v>0</v>
      </c>
      <c r="H297" s="9">
        <f t="shared" si="34"/>
        <v>0</v>
      </c>
      <c r="I297" s="10" t="e">
        <f t="shared" si="31"/>
        <v>#DIV/0!</v>
      </c>
      <c r="J297" s="107"/>
      <c r="K297" s="9">
        <f t="shared" si="32"/>
        <v>0</v>
      </c>
    </row>
    <row r="298" spans="1:11" x14ac:dyDescent="0.3">
      <c r="A298" s="12">
        <f t="shared" si="28"/>
        <v>1</v>
      </c>
      <c r="B298" s="12">
        <f t="shared" si="29"/>
        <v>1900</v>
      </c>
      <c r="C298" s="102"/>
      <c r="D298" s="105"/>
      <c r="E298" s="106"/>
      <c r="F298" s="11" t="e">
        <f t="shared" si="33"/>
        <v>#DIV/0!</v>
      </c>
      <c r="G298" s="9">
        <f t="shared" si="30"/>
        <v>0</v>
      </c>
      <c r="H298" s="9">
        <f t="shared" si="34"/>
        <v>0</v>
      </c>
      <c r="I298" s="10" t="e">
        <f t="shared" si="31"/>
        <v>#DIV/0!</v>
      </c>
      <c r="J298" s="107"/>
      <c r="K298" s="9">
        <f t="shared" si="32"/>
        <v>0</v>
      </c>
    </row>
    <row r="299" spans="1:11" x14ac:dyDescent="0.3">
      <c r="A299" s="12">
        <f t="shared" si="28"/>
        <v>1</v>
      </c>
      <c r="B299" s="12">
        <f t="shared" si="29"/>
        <v>1900</v>
      </c>
      <c r="C299" s="102"/>
      <c r="D299" s="105"/>
      <c r="E299" s="106"/>
      <c r="F299" s="11" t="e">
        <f t="shared" si="33"/>
        <v>#DIV/0!</v>
      </c>
      <c r="G299" s="9">
        <f t="shared" si="30"/>
        <v>0</v>
      </c>
      <c r="H299" s="9">
        <f t="shared" si="34"/>
        <v>0</v>
      </c>
      <c r="I299" s="10" t="e">
        <f t="shared" si="31"/>
        <v>#DIV/0!</v>
      </c>
      <c r="J299" s="107"/>
      <c r="K299" s="9">
        <f t="shared" si="32"/>
        <v>0</v>
      </c>
    </row>
    <row r="300" spans="1:11" x14ac:dyDescent="0.3">
      <c r="A300" s="12">
        <f t="shared" si="28"/>
        <v>1</v>
      </c>
      <c r="B300" s="12">
        <f t="shared" si="29"/>
        <v>1900</v>
      </c>
      <c r="C300" s="102"/>
      <c r="D300" s="105"/>
      <c r="E300" s="106"/>
      <c r="F300" s="11" t="e">
        <f t="shared" si="33"/>
        <v>#DIV/0!</v>
      </c>
      <c r="G300" s="9">
        <f t="shared" si="30"/>
        <v>0</v>
      </c>
      <c r="H300" s="9">
        <f t="shared" si="34"/>
        <v>0</v>
      </c>
      <c r="I300" s="10" t="e">
        <f t="shared" si="31"/>
        <v>#DIV/0!</v>
      </c>
      <c r="J300" s="107"/>
      <c r="K300" s="9">
        <f t="shared" si="32"/>
        <v>0</v>
      </c>
    </row>
    <row r="301" spans="1:11" x14ac:dyDescent="0.3">
      <c r="A301" s="12">
        <f t="shared" si="28"/>
        <v>1</v>
      </c>
      <c r="B301" s="12">
        <f t="shared" si="29"/>
        <v>1900</v>
      </c>
      <c r="C301" s="102"/>
      <c r="D301" s="105"/>
      <c r="E301" s="106"/>
      <c r="F301" s="11" t="e">
        <f t="shared" si="33"/>
        <v>#DIV/0!</v>
      </c>
      <c r="G301" s="9">
        <f t="shared" si="30"/>
        <v>0</v>
      </c>
      <c r="H301" s="9">
        <f t="shared" si="34"/>
        <v>0</v>
      </c>
      <c r="I301" s="10" t="e">
        <f t="shared" si="31"/>
        <v>#DIV/0!</v>
      </c>
      <c r="J301" s="107"/>
      <c r="K301" s="9">
        <f t="shared" si="32"/>
        <v>0</v>
      </c>
    </row>
    <row r="302" spans="1:11" x14ac:dyDescent="0.3">
      <c r="A302" s="12">
        <f t="shared" si="28"/>
        <v>1</v>
      </c>
      <c r="B302" s="12">
        <f t="shared" si="29"/>
        <v>1900</v>
      </c>
      <c r="C302" s="102"/>
      <c r="D302" s="105"/>
      <c r="E302" s="106"/>
      <c r="F302" s="11" t="e">
        <f t="shared" si="33"/>
        <v>#DIV/0!</v>
      </c>
      <c r="G302" s="9">
        <f t="shared" si="30"/>
        <v>0</v>
      </c>
      <c r="H302" s="9">
        <f t="shared" si="34"/>
        <v>0</v>
      </c>
      <c r="I302" s="10" t="e">
        <f t="shared" si="31"/>
        <v>#DIV/0!</v>
      </c>
      <c r="J302" s="107"/>
      <c r="K302" s="9">
        <f t="shared" si="32"/>
        <v>0</v>
      </c>
    </row>
    <row r="303" spans="1:11" x14ac:dyDescent="0.3">
      <c r="A303" s="12">
        <f t="shared" si="28"/>
        <v>1</v>
      </c>
      <c r="B303" s="12">
        <f t="shared" si="29"/>
        <v>1900</v>
      </c>
      <c r="C303" s="102"/>
      <c r="D303" s="105"/>
      <c r="E303" s="106"/>
      <c r="F303" s="11" t="e">
        <f t="shared" si="33"/>
        <v>#DIV/0!</v>
      </c>
      <c r="G303" s="9">
        <f t="shared" si="30"/>
        <v>0</v>
      </c>
      <c r="H303" s="9">
        <f t="shared" si="34"/>
        <v>0</v>
      </c>
      <c r="I303" s="10" t="e">
        <f t="shared" si="31"/>
        <v>#DIV/0!</v>
      </c>
      <c r="J303" s="107"/>
      <c r="K303" s="9">
        <f t="shared" si="32"/>
        <v>0</v>
      </c>
    </row>
    <row r="304" spans="1:11" x14ac:dyDescent="0.3">
      <c r="A304" s="12">
        <f t="shared" si="28"/>
        <v>1</v>
      </c>
      <c r="B304" s="12">
        <f t="shared" si="29"/>
        <v>1900</v>
      </c>
      <c r="C304" s="102"/>
      <c r="D304" s="105"/>
      <c r="E304" s="106"/>
      <c r="F304" s="11" t="e">
        <f t="shared" si="33"/>
        <v>#DIV/0!</v>
      </c>
      <c r="G304" s="9">
        <f t="shared" si="30"/>
        <v>0</v>
      </c>
      <c r="H304" s="9">
        <f t="shared" si="34"/>
        <v>0</v>
      </c>
      <c r="I304" s="10" t="e">
        <f t="shared" si="31"/>
        <v>#DIV/0!</v>
      </c>
      <c r="J304" s="107"/>
      <c r="K304" s="9">
        <f t="shared" si="32"/>
        <v>0</v>
      </c>
    </row>
    <row r="305" spans="1:11" x14ac:dyDescent="0.3">
      <c r="A305" s="12">
        <f t="shared" si="28"/>
        <v>1</v>
      </c>
      <c r="B305" s="12">
        <f t="shared" si="29"/>
        <v>1900</v>
      </c>
      <c r="C305" s="102"/>
      <c r="D305" s="105"/>
      <c r="E305" s="106"/>
      <c r="F305" s="11" t="e">
        <f t="shared" si="33"/>
        <v>#DIV/0!</v>
      </c>
      <c r="G305" s="9">
        <f t="shared" si="30"/>
        <v>0</v>
      </c>
      <c r="H305" s="9">
        <f t="shared" si="34"/>
        <v>0</v>
      </c>
      <c r="I305" s="10" t="e">
        <f t="shared" si="31"/>
        <v>#DIV/0!</v>
      </c>
      <c r="J305" s="107"/>
      <c r="K305" s="9">
        <f t="shared" si="32"/>
        <v>0</v>
      </c>
    </row>
    <row r="306" spans="1:11" x14ac:dyDescent="0.3">
      <c r="A306" s="12">
        <f t="shared" si="28"/>
        <v>1</v>
      </c>
      <c r="B306" s="12">
        <f t="shared" si="29"/>
        <v>1900</v>
      </c>
      <c r="C306" s="102"/>
      <c r="D306" s="105"/>
      <c r="E306" s="106"/>
      <c r="F306" s="11" t="e">
        <f t="shared" si="33"/>
        <v>#DIV/0!</v>
      </c>
      <c r="G306" s="9">
        <f t="shared" si="30"/>
        <v>0</v>
      </c>
      <c r="H306" s="9">
        <f t="shared" si="34"/>
        <v>0</v>
      </c>
      <c r="I306" s="10" t="e">
        <f t="shared" si="31"/>
        <v>#DIV/0!</v>
      </c>
      <c r="J306" s="107"/>
      <c r="K306" s="9">
        <f t="shared" si="32"/>
        <v>0</v>
      </c>
    </row>
    <row r="307" spans="1:11" x14ac:dyDescent="0.3">
      <c r="A307" s="12">
        <f t="shared" si="28"/>
        <v>1</v>
      </c>
      <c r="B307" s="12">
        <f t="shared" si="29"/>
        <v>1900</v>
      </c>
      <c r="C307" s="102"/>
      <c r="D307" s="105"/>
      <c r="E307" s="106"/>
      <c r="F307" s="11" t="e">
        <f t="shared" si="33"/>
        <v>#DIV/0!</v>
      </c>
      <c r="G307" s="9">
        <f t="shared" si="30"/>
        <v>0</v>
      </c>
      <c r="H307" s="9">
        <f t="shared" si="34"/>
        <v>0</v>
      </c>
      <c r="I307" s="10" t="e">
        <f t="shared" si="31"/>
        <v>#DIV/0!</v>
      </c>
      <c r="J307" s="107"/>
      <c r="K307" s="9">
        <f t="shared" si="32"/>
        <v>0</v>
      </c>
    </row>
    <row r="308" spans="1:11" x14ac:dyDescent="0.3">
      <c r="A308" s="12">
        <f t="shared" si="28"/>
        <v>1</v>
      </c>
      <c r="B308" s="12">
        <f t="shared" si="29"/>
        <v>1900</v>
      </c>
      <c r="C308" s="102"/>
      <c r="D308" s="105"/>
      <c r="E308" s="106"/>
      <c r="F308" s="11" t="e">
        <f t="shared" si="33"/>
        <v>#DIV/0!</v>
      </c>
      <c r="G308" s="9">
        <f t="shared" si="30"/>
        <v>0</v>
      </c>
      <c r="H308" s="9">
        <f t="shared" si="34"/>
        <v>0</v>
      </c>
      <c r="I308" s="10" t="e">
        <f t="shared" si="31"/>
        <v>#DIV/0!</v>
      </c>
      <c r="J308" s="107"/>
      <c r="K308" s="9">
        <f t="shared" si="32"/>
        <v>0</v>
      </c>
    </row>
    <row r="309" spans="1:11" x14ac:dyDescent="0.3">
      <c r="A309" s="12">
        <f t="shared" si="28"/>
        <v>1</v>
      </c>
      <c r="B309" s="12">
        <f t="shared" si="29"/>
        <v>1900</v>
      </c>
      <c r="C309" s="102"/>
      <c r="D309" s="105"/>
      <c r="E309" s="106"/>
      <c r="F309" s="11" t="e">
        <f t="shared" si="33"/>
        <v>#DIV/0!</v>
      </c>
      <c r="G309" s="9">
        <f t="shared" si="30"/>
        <v>0</v>
      </c>
      <c r="H309" s="9">
        <f t="shared" si="34"/>
        <v>0</v>
      </c>
      <c r="I309" s="10" t="e">
        <f t="shared" si="31"/>
        <v>#DIV/0!</v>
      </c>
      <c r="J309" s="107"/>
      <c r="K309" s="9">
        <f t="shared" si="32"/>
        <v>0</v>
      </c>
    </row>
    <row r="310" spans="1:11" x14ac:dyDescent="0.3">
      <c r="A310" s="12">
        <f t="shared" si="28"/>
        <v>1</v>
      </c>
      <c r="B310" s="12">
        <f t="shared" si="29"/>
        <v>1900</v>
      </c>
      <c r="C310" s="102"/>
      <c r="D310" s="105"/>
      <c r="E310" s="106"/>
      <c r="F310" s="11" t="e">
        <f t="shared" si="33"/>
        <v>#DIV/0!</v>
      </c>
      <c r="G310" s="9">
        <f t="shared" si="30"/>
        <v>0</v>
      </c>
      <c r="H310" s="9">
        <f t="shared" si="34"/>
        <v>0</v>
      </c>
      <c r="I310" s="10" t="e">
        <f t="shared" si="31"/>
        <v>#DIV/0!</v>
      </c>
      <c r="J310" s="107"/>
      <c r="K310" s="9">
        <f t="shared" si="32"/>
        <v>0</v>
      </c>
    </row>
    <row r="311" spans="1:11" x14ac:dyDescent="0.3">
      <c r="A311" s="12">
        <f t="shared" si="28"/>
        <v>1</v>
      </c>
      <c r="B311" s="12">
        <f t="shared" si="29"/>
        <v>1900</v>
      </c>
      <c r="C311" s="102"/>
      <c r="D311" s="105"/>
      <c r="E311" s="106"/>
      <c r="F311" s="11" t="e">
        <f t="shared" si="33"/>
        <v>#DIV/0!</v>
      </c>
      <c r="G311" s="9">
        <f t="shared" si="30"/>
        <v>0</v>
      </c>
      <c r="H311" s="9">
        <f t="shared" si="34"/>
        <v>0</v>
      </c>
      <c r="I311" s="10" t="e">
        <f t="shared" si="31"/>
        <v>#DIV/0!</v>
      </c>
      <c r="J311" s="107"/>
      <c r="K311" s="9">
        <f t="shared" si="32"/>
        <v>0</v>
      </c>
    </row>
    <row r="312" spans="1:11" x14ac:dyDescent="0.3">
      <c r="A312" s="12">
        <f t="shared" si="28"/>
        <v>1</v>
      </c>
      <c r="B312" s="12">
        <f t="shared" si="29"/>
        <v>1900</v>
      </c>
      <c r="C312" s="102"/>
      <c r="D312" s="105"/>
      <c r="E312" s="106"/>
      <c r="F312" s="11" t="e">
        <f t="shared" si="33"/>
        <v>#DIV/0!</v>
      </c>
      <c r="G312" s="9">
        <f t="shared" si="30"/>
        <v>0</v>
      </c>
      <c r="H312" s="9">
        <f t="shared" si="34"/>
        <v>0</v>
      </c>
      <c r="I312" s="10" t="e">
        <f t="shared" si="31"/>
        <v>#DIV/0!</v>
      </c>
      <c r="J312" s="107"/>
      <c r="K312" s="9">
        <f t="shared" si="32"/>
        <v>0</v>
      </c>
    </row>
    <row r="313" spans="1:11" x14ac:dyDescent="0.3">
      <c r="A313" s="12">
        <f t="shared" si="28"/>
        <v>1</v>
      </c>
      <c r="B313" s="12">
        <f t="shared" si="29"/>
        <v>1900</v>
      </c>
      <c r="C313" s="102"/>
      <c r="D313" s="105"/>
      <c r="E313" s="106"/>
      <c r="F313" s="11" t="e">
        <f t="shared" si="33"/>
        <v>#DIV/0!</v>
      </c>
      <c r="G313" s="9">
        <f t="shared" si="30"/>
        <v>0</v>
      </c>
      <c r="H313" s="9">
        <f t="shared" si="34"/>
        <v>0</v>
      </c>
      <c r="I313" s="10" t="e">
        <f t="shared" si="31"/>
        <v>#DIV/0!</v>
      </c>
      <c r="J313" s="107"/>
      <c r="K313" s="9">
        <f t="shared" si="32"/>
        <v>0</v>
      </c>
    </row>
    <row r="314" spans="1:11" x14ac:dyDescent="0.3">
      <c r="A314" s="12">
        <f t="shared" si="28"/>
        <v>1</v>
      </c>
      <c r="B314" s="12">
        <f t="shared" si="29"/>
        <v>1900</v>
      </c>
      <c r="C314" s="102"/>
      <c r="D314" s="105"/>
      <c r="E314" s="106"/>
      <c r="F314" s="11" t="e">
        <f t="shared" si="33"/>
        <v>#DIV/0!</v>
      </c>
      <c r="G314" s="9">
        <f t="shared" si="30"/>
        <v>0</v>
      </c>
      <c r="H314" s="9">
        <f t="shared" si="34"/>
        <v>0</v>
      </c>
      <c r="I314" s="10" t="e">
        <f t="shared" si="31"/>
        <v>#DIV/0!</v>
      </c>
      <c r="J314" s="107"/>
      <c r="K314" s="9">
        <f t="shared" si="32"/>
        <v>0</v>
      </c>
    </row>
    <row r="315" spans="1:11" x14ac:dyDescent="0.3">
      <c r="A315" s="12">
        <f t="shared" si="28"/>
        <v>1</v>
      </c>
      <c r="B315" s="12">
        <f t="shared" si="29"/>
        <v>1900</v>
      </c>
      <c r="C315" s="102"/>
      <c r="D315" s="105"/>
      <c r="E315" s="106"/>
      <c r="F315" s="11" t="e">
        <f t="shared" si="33"/>
        <v>#DIV/0!</v>
      </c>
      <c r="G315" s="9">
        <f t="shared" si="30"/>
        <v>0</v>
      </c>
      <c r="H315" s="9">
        <f t="shared" si="34"/>
        <v>0</v>
      </c>
      <c r="I315" s="10" t="e">
        <f t="shared" si="31"/>
        <v>#DIV/0!</v>
      </c>
      <c r="J315" s="107"/>
      <c r="K315" s="9">
        <f t="shared" si="32"/>
        <v>0</v>
      </c>
    </row>
    <row r="316" spans="1:11" x14ac:dyDescent="0.3">
      <c r="A316" s="12">
        <f t="shared" si="28"/>
        <v>1</v>
      </c>
      <c r="B316" s="12">
        <f t="shared" si="29"/>
        <v>1900</v>
      </c>
      <c r="C316" s="102"/>
      <c r="D316" s="105"/>
      <c r="E316" s="106"/>
      <c r="F316" s="11" t="e">
        <f t="shared" si="33"/>
        <v>#DIV/0!</v>
      </c>
      <c r="G316" s="9">
        <f t="shared" si="30"/>
        <v>0</v>
      </c>
      <c r="H316" s="9">
        <f t="shared" si="34"/>
        <v>0</v>
      </c>
      <c r="I316" s="10" t="e">
        <f t="shared" si="31"/>
        <v>#DIV/0!</v>
      </c>
      <c r="J316" s="107"/>
      <c r="K316" s="9">
        <f t="shared" si="32"/>
        <v>0</v>
      </c>
    </row>
    <row r="317" spans="1:11" x14ac:dyDescent="0.3">
      <c r="A317" s="12">
        <f t="shared" si="28"/>
        <v>1</v>
      </c>
      <c r="B317" s="12">
        <f t="shared" si="29"/>
        <v>1900</v>
      </c>
      <c r="C317" s="102"/>
      <c r="D317" s="105"/>
      <c r="E317" s="106"/>
      <c r="F317" s="11" t="e">
        <f t="shared" si="33"/>
        <v>#DIV/0!</v>
      </c>
      <c r="G317" s="9">
        <f t="shared" si="30"/>
        <v>0</v>
      </c>
      <c r="H317" s="9">
        <f t="shared" si="34"/>
        <v>0</v>
      </c>
      <c r="I317" s="10" t="e">
        <f t="shared" si="31"/>
        <v>#DIV/0!</v>
      </c>
      <c r="J317" s="107"/>
      <c r="K317" s="9">
        <f t="shared" si="32"/>
        <v>0</v>
      </c>
    </row>
    <row r="318" spans="1:11" x14ac:dyDescent="0.3">
      <c r="A318" s="12">
        <f t="shared" si="28"/>
        <v>1</v>
      </c>
      <c r="B318" s="12">
        <f t="shared" si="29"/>
        <v>1900</v>
      </c>
      <c r="C318" s="102"/>
      <c r="D318" s="105"/>
      <c r="E318" s="106"/>
      <c r="F318" s="11" t="e">
        <f t="shared" si="33"/>
        <v>#DIV/0!</v>
      </c>
      <c r="G318" s="9">
        <f t="shared" si="30"/>
        <v>0</v>
      </c>
      <c r="H318" s="9">
        <f t="shared" si="34"/>
        <v>0</v>
      </c>
      <c r="I318" s="10" t="e">
        <f t="shared" si="31"/>
        <v>#DIV/0!</v>
      </c>
      <c r="J318" s="107"/>
      <c r="K318" s="9">
        <f t="shared" si="32"/>
        <v>0</v>
      </c>
    </row>
    <row r="319" spans="1:11" x14ac:dyDescent="0.3">
      <c r="A319" s="12">
        <f t="shared" si="28"/>
        <v>1</v>
      </c>
      <c r="B319" s="12">
        <f t="shared" si="29"/>
        <v>1900</v>
      </c>
      <c r="C319" s="102"/>
      <c r="D319" s="105"/>
      <c r="E319" s="106"/>
      <c r="F319" s="11" t="e">
        <f t="shared" si="33"/>
        <v>#DIV/0!</v>
      </c>
      <c r="G319" s="9">
        <f t="shared" si="30"/>
        <v>0</v>
      </c>
      <c r="H319" s="9">
        <f t="shared" si="34"/>
        <v>0</v>
      </c>
      <c r="I319" s="10" t="e">
        <f t="shared" si="31"/>
        <v>#DIV/0!</v>
      </c>
      <c r="J319" s="107"/>
      <c r="K319" s="9">
        <f t="shared" si="32"/>
        <v>0</v>
      </c>
    </row>
    <row r="320" spans="1:11" x14ac:dyDescent="0.3">
      <c r="A320" s="12">
        <f t="shared" si="28"/>
        <v>1</v>
      </c>
      <c r="B320" s="12">
        <f t="shared" si="29"/>
        <v>1900</v>
      </c>
      <c r="C320" s="102"/>
      <c r="D320" s="105"/>
      <c r="E320" s="106"/>
      <c r="F320" s="11" t="e">
        <f t="shared" si="33"/>
        <v>#DIV/0!</v>
      </c>
      <c r="G320" s="9">
        <f t="shared" si="30"/>
        <v>0</v>
      </c>
      <c r="H320" s="9">
        <f t="shared" si="34"/>
        <v>0</v>
      </c>
      <c r="I320" s="10" t="e">
        <f t="shared" si="31"/>
        <v>#DIV/0!</v>
      </c>
      <c r="J320" s="107"/>
      <c r="K320" s="9">
        <f t="shared" si="32"/>
        <v>0</v>
      </c>
    </row>
    <row r="321" spans="1:11" x14ac:dyDescent="0.3">
      <c r="A321" s="12">
        <f t="shared" si="28"/>
        <v>1</v>
      </c>
      <c r="B321" s="12">
        <f t="shared" si="29"/>
        <v>1900</v>
      </c>
      <c r="C321" s="102"/>
      <c r="D321" s="105"/>
      <c r="E321" s="106"/>
      <c r="F321" s="11" t="e">
        <f t="shared" si="33"/>
        <v>#DIV/0!</v>
      </c>
      <c r="G321" s="9">
        <f t="shared" si="30"/>
        <v>0</v>
      </c>
      <c r="H321" s="9">
        <f t="shared" si="34"/>
        <v>0</v>
      </c>
      <c r="I321" s="10" t="e">
        <f t="shared" si="31"/>
        <v>#DIV/0!</v>
      </c>
      <c r="J321" s="107"/>
      <c r="K321" s="9">
        <f t="shared" si="32"/>
        <v>0</v>
      </c>
    </row>
    <row r="322" spans="1:11" x14ac:dyDescent="0.3">
      <c r="A322" s="12">
        <f t="shared" ref="A322:A385" si="35">MONTH(C322)</f>
        <v>1</v>
      </c>
      <c r="B322" s="12">
        <f t="shared" ref="B322:B385" si="36">YEAR(C322)</f>
        <v>1900</v>
      </c>
      <c r="C322" s="102"/>
      <c r="D322" s="105"/>
      <c r="E322" s="106"/>
      <c r="F322" s="11" t="e">
        <f t="shared" si="33"/>
        <v>#DIV/0!</v>
      </c>
      <c r="G322" s="9">
        <f t="shared" ref="G322:G385" si="37">IF(D322="Aporte",E322/F322,IF(D322="Resgate",-E322/F322,0))</f>
        <v>0</v>
      </c>
      <c r="H322" s="9">
        <f t="shared" si="34"/>
        <v>0</v>
      </c>
      <c r="I322" s="10" t="e">
        <f t="shared" ref="I322:I385" si="38">IF(D322="Fechamento",J322,$H322*$F322)</f>
        <v>#DIV/0!</v>
      </c>
      <c r="J322" s="107"/>
      <c r="K322" s="9">
        <f t="shared" ref="K322:K385" si="39">IF(D322="Fechamento",((F322/F321)-1)*100,IF(D322="Parcial",(((J322/H322)/F321)-1)*100,0))</f>
        <v>0</v>
      </c>
    </row>
    <row r="323" spans="1:11" x14ac:dyDescent="0.3">
      <c r="A323" s="12">
        <f t="shared" si="35"/>
        <v>1</v>
      </c>
      <c r="B323" s="12">
        <f t="shared" si="36"/>
        <v>1900</v>
      </c>
      <c r="C323" s="102"/>
      <c r="D323" s="105"/>
      <c r="E323" s="106"/>
      <c r="F323" s="11" t="e">
        <f t="shared" ref="F323:F386" si="40">IF(OR(D323="Aporte",D323="Resgate"),F322,J323/H323)</f>
        <v>#DIV/0!</v>
      </c>
      <c r="G323" s="9">
        <f t="shared" si="37"/>
        <v>0</v>
      </c>
      <c r="H323" s="9">
        <f t="shared" ref="H323:H386" si="41">H322+G323</f>
        <v>0</v>
      </c>
      <c r="I323" s="10" t="e">
        <f t="shared" si="38"/>
        <v>#DIV/0!</v>
      </c>
      <c r="J323" s="107"/>
      <c r="K323" s="9">
        <f t="shared" si="39"/>
        <v>0</v>
      </c>
    </row>
    <row r="324" spans="1:11" x14ac:dyDescent="0.3">
      <c r="A324" s="12">
        <f t="shared" si="35"/>
        <v>1</v>
      </c>
      <c r="B324" s="12">
        <f t="shared" si="36"/>
        <v>1900</v>
      </c>
      <c r="C324" s="102"/>
      <c r="D324" s="105"/>
      <c r="E324" s="106"/>
      <c r="F324" s="11" t="e">
        <f t="shared" si="40"/>
        <v>#DIV/0!</v>
      </c>
      <c r="G324" s="9">
        <f t="shared" si="37"/>
        <v>0</v>
      </c>
      <c r="H324" s="9">
        <f t="shared" si="41"/>
        <v>0</v>
      </c>
      <c r="I324" s="10" t="e">
        <f t="shared" si="38"/>
        <v>#DIV/0!</v>
      </c>
      <c r="J324" s="107"/>
      <c r="K324" s="9">
        <f t="shared" si="39"/>
        <v>0</v>
      </c>
    </row>
    <row r="325" spans="1:11" x14ac:dyDescent="0.3">
      <c r="A325" s="12">
        <f t="shared" si="35"/>
        <v>1</v>
      </c>
      <c r="B325" s="12">
        <f t="shared" si="36"/>
        <v>1900</v>
      </c>
      <c r="C325" s="102"/>
      <c r="D325" s="105"/>
      <c r="E325" s="106"/>
      <c r="F325" s="11" t="e">
        <f t="shared" si="40"/>
        <v>#DIV/0!</v>
      </c>
      <c r="G325" s="9">
        <f t="shared" si="37"/>
        <v>0</v>
      </c>
      <c r="H325" s="9">
        <f t="shared" si="41"/>
        <v>0</v>
      </c>
      <c r="I325" s="10" t="e">
        <f t="shared" si="38"/>
        <v>#DIV/0!</v>
      </c>
      <c r="J325" s="107"/>
      <c r="K325" s="9">
        <f t="shared" si="39"/>
        <v>0</v>
      </c>
    </row>
    <row r="326" spans="1:11" x14ac:dyDescent="0.3">
      <c r="A326" s="12">
        <f t="shared" si="35"/>
        <v>1</v>
      </c>
      <c r="B326" s="12">
        <f t="shared" si="36"/>
        <v>1900</v>
      </c>
      <c r="C326" s="102"/>
      <c r="D326" s="105"/>
      <c r="E326" s="106"/>
      <c r="F326" s="11" t="e">
        <f t="shared" si="40"/>
        <v>#DIV/0!</v>
      </c>
      <c r="G326" s="9">
        <f t="shared" si="37"/>
        <v>0</v>
      </c>
      <c r="H326" s="9">
        <f t="shared" si="41"/>
        <v>0</v>
      </c>
      <c r="I326" s="10" t="e">
        <f t="shared" si="38"/>
        <v>#DIV/0!</v>
      </c>
      <c r="J326" s="107"/>
      <c r="K326" s="9">
        <f t="shared" si="39"/>
        <v>0</v>
      </c>
    </row>
    <row r="327" spans="1:11" x14ac:dyDescent="0.3">
      <c r="A327" s="12">
        <f t="shared" si="35"/>
        <v>1</v>
      </c>
      <c r="B327" s="12">
        <f t="shared" si="36"/>
        <v>1900</v>
      </c>
      <c r="C327" s="102"/>
      <c r="D327" s="105"/>
      <c r="E327" s="106"/>
      <c r="F327" s="11" t="e">
        <f t="shared" si="40"/>
        <v>#DIV/0!</v>
      </c>
      <c r="G327" s="9">
        <f t="shared" si="37"/>
        <v>0</v>
      </c>
      <c r="H327" s="9">
        <f t="shared" si="41"/>
        <v>0</v>
      </c>
      <c r="I327" s="10" t="e">
        <f t="shared" si="38"/>
        <v>#DIV/0!</v>
      </c>
      <c r="J327" s="107"/>
      <c r="K327" s="9">
        <f t="shared" si="39"/>
        <v>0</v>
      </c>
    </row>
    <row r="328" spans="1:11" x14ac:dyDescent="0.3">
      <c r="A328" s="12">
        <f t="shared" si="35"/>
        <v>1</v>
      </c>
      <c r="B328" s="12">
        <f t="shared" si="36"/>
        <v>1900</v>
      </c>
      <c r="C328" s="102"/>
      <c r="D328" s="105"/>
      <c r="E328" s="106"/>
      <c r="F328" s="11" t="e">
        <f t="shared" si="40"/>
        <v>#DIV/0!</v>
      </c>
      <c r="G328" s="9">
        <f t="shared" si="37"/>
        <v>0</v>
      </c>
      <c r="H328" s="9">
        <f t="shared" si="41"/>
        <v>0</v>
      </c>
      <c r="I328" s="10" t="e">
        <f t="shared" si="38"/>
        <v>#DIV/0!</v>
      </c>
      <c r="J328" s="107"/>
      <c r="K328" s="9">
        <f t="shared" si="39"/>
        <v>0</v>
      </c>
    </row>
    <row r="329" spans="1:11" x14ac:dyDescent="0.3">
      <c r="A329" s="12">
        <f t="shared" si="35"/>
        <v>1</v>
      </c>
      <c r="B329" s="12">
        <f t="shared" si="36"/>
        <v>1900</v>
      </c>
      <c r="C329" s="102"/>
      <c r="D329" s="105"/>
      <c r="E329" s="106"/>
      <c r="F329" s="11" t="e">
        <f t="shared" si="40"/>
        <v>#DIV/0!</v>
      </c>
      <c r="G329" s="9">
        <f t="shared" si="37"/>
        <v>0</v>
      </c>
      <c r="H329" s="9">
        <f t="shared" si="41"/>
        <v>0</v>
      </c>
      <c r="I329" s="10" t="e">
        <f t="shared" si="38"/>
        <v>#DIV/0!</v>
      </c>
      <c r="J329" s="107"/>
      <c r="K329" s="9">
        <f t="shared" si="39"/>
        <v>0</v>
      </c>
    </row>
    <row r="330" spans="1:11" x14ac:dyDescent="0.3">
      <c r="A330" s="12">
        <f t="shared" si="35"/>
        <v>1</v>
      </c>
      <c r="B330" s="12">
        <f t="shared" si="36"/>
        <v>1900</v>
      </c>
      <c r="C330" s="102"/>
      <c r="D330" s="105"/>
      <c r="E330" s="106"/>
      <c r="F330" s="11" t="e">
        <f t="shared" si="40"/>
        <v>#DIV/0!</v>
      </c>
      <c r="G330" s="9">
        <f t="shared" si="37"/>
        <v>0</v>
      </c>
      <c r="H330" s="9">
        <f t="shared" si="41"/>
        <v>0</v>
      </c>
      <c r="I330" s="10" t="e">
        <f t="shared" si="38"/>
        <v>#DIV/0!</v>
      </c>
      <c r="J330" s="107"/>
      <c r="K330" s="9">
        <f t="shared" si="39"/>
        <v>0</v>
      </c>
    </row>
    <row r="331" spans="1:11" x14ac:dyDescent="0.3">
      <c r="A331" s="12">
        <f t="shared" si="35"/>
        <v>1</v>
      </c>
      <c r="B331" s="12">
        <f t="shared" si="36"/>
        <v>1900</v>
      </c>
      <c r="C331" s="102"/>
      <c r="D331" s="105"/>
      <c r="E331" s="106"/>
      <c r="F331" s="11" t="e">
        <f t="shared" si="40"/>
        <v>#DIV/0!</v>
      </c>
      <c r="G331" s="9">
        <f t="shared" si="37"/>
        <v>0</v>
      </c>
      <c r="H331" s="9">
        <f t="shared" si="41"/>
        <v>0</v>
      </c>
      <c r="I331" s="10" t="e">
        <f t="shared" si="38"/>
        <v>#DIV/0!</v>
      </c>
      <c r="J331" s="107"/>
      <c r="K331" s="9">
        <f t="shared" si="39"/>
        <v>0</v>
      </c>
    </row>
    <row r="332" spans="1:11" x14ac:dyDescent="0.3">
      <c r="A332" s="12">
        <f t="shared" si="35"/>
        <v>1</v>
      </c>
      <c r="B332" s="12">
        <f t="shared" si="36"/>
        <v>1900</v>
      </c>
      <c r="C332" s="102"/>
      <c r="D332" s="105"/>
      <c r="E332" s="106"/>
      <c r="F332" s="11" t="e">
        <f t="shared" si="40"/>
        <v>#DIV/0!</v>
      </c>
      <c r="G332" s="9">
        <f t="shared" si="37"/>
        <v>0</v>
      </c>
      <c r="H332" s="9">
        <f t="shared" si="41"/>
        <v>0</v>
      </c>
      <c r="I332" s="10" t="e">
        <f t="shared" si="38"/>
        <v>#DIV/0!</v>
      </c>
      <c r="J332" s="107"/>
      <c r="K332" s="9">
        <f t="shared" si="39"/>
        <v>0</v>
      </c>
    </row>
    <row r="333" spans="1:11" x14ac:dyDescent="0.3">
      <c r="A333" s="12">
        <f t="shared" si="35"/>
        <v>1</v>
      </c>
      <c r="B333" s="12">
        <f t="shared" si="36"/>
        <v>1900</v>
      </c>
      <c r="C333" s="102"/>
      <c r="D333" s="105"/>
      <c r="E333" s="106"/>
      <c r="F333" s="11" t="e">
        <f t="shared" si="40"/>
        <v>#DIV/0!</v>
      </c>
      <c r="G333" s="9">
        <f t="shared" si="37"/>
        <v>0</v>
      </c>
      <c r="H333" s="9">
        <f t="shared" si="41"/>
        <v>0</v>
      </c>
      <c r="I333" s="10" t="e">
        <f t="shared" si="38"/>
        <v>#DIV/0!</v>
      </c>
      <c r="J333" s="107"/>
      <c r="K333" s="9">
        <f t="shared" si="39"/>
        <v>0</v>
      </c>
    </row>
    <row r="334" spans="1:11" x14ac:dyDescent="0.3">
      <c r="A334" s="12">
        <f t="shared" si="35"/>
        <v>1</v>
      </c>
      <c r="B334" s="12">
        <f t="shared" si="36"/>
        <v>1900</v>
      </c>
      <c r="C334" s="102"/>
      <c r="D334" s="105"/>
      <c r="E334" s="106"/>
      <c r="F334" s="11" t="e">
        <f t="shared" si="40"/>
        <v>#DIV/0!</v>
      </c>
      <c r="G334" s="9">
        <f t="shared" si="37"/>
        <v>0</v>
      </c>
      <c r="H334" s="9">
        <f t="shared" si="41"/>
        <v>0</v>
      </c>
      <c r="I334" s="10" t="e">
        <f t="shared" si="38"/>
        <v>#DIV/0!</v>
      </c>
      <c r="J334" s="107"/>
      <c r="K334" s="9">
        <f t="shared" si="39"/>
        <v>0</v>
      </c>
    </row>
    <row r="335" spans="1:11" x14ac:dyDescent="0.3">
      <c r="A335" s="12">
        <f t="shared" si="35"/>
        <v>1</v>
      </c>
      <c r="B335" s="12">
        <f t="shared" si="36"/>
        <v>1900</v>
      </c>
      <c r="C335" s="102"/>
      <c r="D335" s="105"/>
      <c r="E335" s="106"/>
      <c r="F335" s="11" t="e">
        <f t="shared" si="40"/>
        <v>#DIV/0!</v>
      </c>
      <c r="G335" s="9">
        <f t="shared" si="37"/>
        <v>0</v>
      </c>
      <c r="H335" s="9">
        <f t="shared" si="41"/>
        <v>0</v>
      </c>
      <c r="I335" s="10" t="e">
        <f t="shared" si="38"/>
        <v>#DIV/0!</v>
      </c>
      <c r="J335" s="107"/>
      <c r="K335" s="9">
        <f t="shared" si="39"/>
        <v>0</v>
      </c>
    </row>
    <row r="336" spans="1:11" x14ac:dyDescent="0.3">
      <c r="A336" s="12">
        <f t="shared" si="35"/>
        <v>1</v>
      </c>
      <c r="B336" s="12">
        <f t="shared" si="36"/>
        <v>1900</v>
      </c>
      <c r="C336" s="102"/>
      <c r="D336" s="105"/>
      <c r="E336" s="106"/>
      <c r="F336" s="11" t="e">
        <f t="shared" si="40"/>
        <v>#DIV/0!</v>
      </c>
      <c r="G336" s="9">
        <f t="shared" si="37"/>
        <v>0</v>
      </c>
      <c r="H336" s="9">
        <f t="shared" si="41"/>
        <v>0</v>
      </c>
      <c r="I336" s="10" t="e">
        <f t="shared" si="38"/>
        <v>#DIV/0!</v>
      </c>
      <c r="J336" s="107"/>
      <c r="K336" s="9">
        <f t="shared" si="39"/>
        <v>0</v>
      </c>
    </row>
    <row r="337" spans="1:11" x14ac:dyDescent="0.3">
      <c r="A337" s="12">
        <f t="shared" si="35"/>
        <v>1</v>
      </c>
      <c r="B337" s="12">
        <f t="shared" si="36"/>
        <v>1900</v>
      </c>
      <c r="C337" s="102"/>
      <c r="D337" s="105"/>
      <c r="E337" s="106"/>
      <c r="F337" s="11" t="e">
        <f t="shared" si="40"/>
        <v>#DIV/0!</v>
      </c>
      <c r="G337" s="9">
        <f t="shared" si="37"/>
        <v>0</v>
      </c>
      <c r="H337" s="9">
        <f t="shared" si="41"/>
        <v>0</v>
      </c>
      <c r="I337" s="10" t="e">
        <f t="shared" si="38"/>
        <v>#DIV/0!</v>
      </c>
      <c r="J337" s="107"/>
      <c r="K337" s="9">
        <f t="shared" si="39"/>
        <v>0</v>
      </c>
    </row>
    <row r="338" spans="1:11" x14ac:dyDescent="0.3">
      <c r="A338" s="12">
        <f t="shared" si="35"/>
        <v>1</v>
      </c>
      <c r="B338" s="12">
        <f t="shared" si="36"/>
        <v>1900</v>
      </c>
      <c r="C338" s="102"/>
      <c r="D338" s="105"/>
      <c r="E338" s="106"/>
      <c r="F338" s="11" t="e">
        <f t="shared" si="40"/>
        <v>#DIV/0!</v>
      </c>
      <c r="G338" s="9">
        <f t="shared" si="37"/>
        <v>0</v>
      </c>
      <c r="H338" s="9">
        <f t="shared" si="41"/>
        <v>0</v>
      </c>
      <c r="I338" s="10" t="e">
        <f t="shared" si="38"/>
        <v>#DIV/0!</v>
      </c>
      <c r="J338" s="107"/>
      <c r="K338" s="9">
        <f t="shared" si="39"/>
        <v>0</v>
      </c>
    </row>
    <row r="339" spans="1:11" x14ac:dyDescent="0.3">
      <c r="A339" s="12">
        <f t="shared" si="35"/>
        <v>1</v>
      </c>
      <c r="B339" s="12">
        <f t="shared" si="36"/>
        <v>1900</v>
      </c>
      <c r="C339" s="102"/>
      <c r="D339" s="105"/>
      <c r="E339" s="106"/>
      <c r="F339" s="11" t="e">
        <f t="shared" si="40"/>
        <v>#DIV/0!</v>
      </c>
      <c r="G339" s="9">
        <f t="shared" si="37"/>
        <v>0</v>
      </c>
      <c r="H339" s="9">
        <f t="shared" si="41"/>
        <v>0</v>
      </c>
      <c r="I339" s="10" t="e">
        <f t="shared" si="38"/>
        <v>#DIV/0!</v>
      </c>
      <c r="J339" s="107"/>
      <c r="K339" s="9">
        <f t="shared" si="39"/>
        <v>0</v>
      </c>
    </row>
    <row r="340" spans="1:11" x14ac:dyDescent="0.3">
      <c r="A340" s="12">
        <f t="shared" si="35"/>
        <v>1</v>
      </c>
      <c r="B340" s="12">
        <f t="shared" si="36"/>
        <v>1900</v>
      </c>
      <c r="C340" s="102"/>
      <c r="D340" s="105"/>
      <c r="E340" s="106"/>
      <c r="F340" s="11" t="e">
        <f t="shared" si="40"/>
        <v>#DIV/0!</v>
      </c>
      <c r="G340" s="9">
        <f t="shared" si="37"/>
        <v>0</v>
      </c>
      <c r="H340" s="9">
        <f t="shared" si="41"/>
        <v>0</v>
      </c>
      <c r="I340" s="10" t="e">
        <f t="shared" si="38"/>
        <v>#DIV/0!</v>
      </c>
      <c r="J340" s="107"/>
      <c r="K340" s="9">
        <f t="shared" si="39"/>
        <v>0</v>
      </c>
    </row>
    <row r="341" spans="1:11" x14ac:dyDescent="0.3">
      <c r="A341" s="12">
        <f t="shared" si="35"/>
        <v>1</v>
      </c>
      <c r="B341" s="12">
        <f t="shared" si="36"/>
        <v>1900</v>
      </c>
      <c r="C341" s="102"/>
      <c r="D341" s="105"/>
      <c r="E341" s="106"/>
      <c r="F341" s="11" t="e">
        <f t="shared" si="40"/>
        <v>#DIV/0!</v>
      </c>
      <c r="G341" s="9">
        <f t="shared" si="37"/>
        <v>0</v>
      </c>
      <c r="H341" s="9">
        <f t="shared" si="41"/>
        <v>0</v>
      </c>
      <c r="I341" s="10" t="e">
        <f t="shared" si="38"/>
        <v>#DIV/0!</v>
      </c>
      <c r="J341" s="107"/>
      <c r="K341" s="9">
        <f t="shared" si="39"/>
        <v>0</v>
      </c>
    </row>
    <row r="342" spans="1:11" x14ac:dyDescent="0.3">
      <c r="A342" s="12">
        <f t="shared" si="35"/>
        <v>1</v>
      </c>
      <c r="B342" s="12">
        <f t="shared" si="36"/>
        <v>1900</v>
      </c>
      <c r="C342" s="102"/>
      <c r="D342" s="105"/>
      <c r="E342" s="106"/>
      <c r="F342" s="11" t="e">
        <f t="shared" si="40"/>
        <v>#DIV/0!</v>
      </c>
      <c r="G342" s="9">
        <f t="shared" si="37"/>
        <v>0</v>
      </c>
      <c r="H342" s="9">
        <f t="shared" si="41"/>
        <v>0</v>
      </c>
      <c r="I342" s="10" t="e">
        <f t="shared" si="38"/>
        <v>#DIV/0!</v>
      </c>
      <c r="J342" s="107"/>
      <c r="K342" s="9">
        <f t="shared" si="39"/>
        <v>0</v>
      </c>
    </row>
    <row r="343" spans="1:11" x14ac:dyDescent="0.3">
      <c r="A343" s="12">
        <f t="shared" si="35"/>
        <v>1</v>
      </c>
      <c r="B343" s="12">
        <f t="shared" si="36"/>
        <v>1900</v>
      </c>
      <c r="C343" s="102"/>
      <c r="D343" s="105"/>
      <c r="E343" s="106"/>
      <c r="F343" s="11" t="e">
        <f t="shared" si="40"/>
        <v>#DIV/0!</v>
      </c>
      <c r="G343" s="9">
        <f t="shared" si="37"/>
        <v>0</v>
      </c>
      <c r="H343" s="9">
        <f t="shared" si="41"/>
        <v>0</v>
      </c>
      <c r="I343" s="10" t="e">
        <f t="shared" si="38"/>
        <v>#DIV/0!</v>
      </c>
      <c r="J343" s="107"/>
      <c r="K343" s="9">
        <f t="shared" si="39"/>
        <v>0</v>
      </c>
    </row>
    <row r="344" spans="1:11" x14ac:dyDescent="0.3">
      <c r="A344" s="12">
        <f t="shared" si="35"/>
        <v>1</v>
      </c>
      <c r="B344" s="12">
        <f t="shared" si="36"/>
        <v>1900</v>
      </c>
      <c r="C344" s="102"/>
      <c r="D344" s="105"/>
      <c r="E344" s="106"/>
      <c r="F344" s="11" t="e">
        <f t="shared" si="40"/>
        <v>#DIV/0!</v>
      </c>
      <c r="G344" s="9">
        <f t="shared" si="37"/>
        <v>0</v>
      </c>
      <c r="H344" s="9">
        <f t="shared" si="41"/>
        <v>0</v>
      </c>
      <c r="I344" s="10" t="e">
        <f t="shared" si="38"/>
        <v>#DIV/0!</v>
      </c>
      <c r="J344" s="107"/>
      <c r="K344" s="9">
        <f t="shared" si="39"/>
        <v>0</v>
      </c>
    </row>
    <row r="345" spans="1:11" x14ac:dyDescent="0.3">
      <c r="A345" s="12">
        <f t="shared" si="35"/>
        <v>1</v>
      </c>
      <c r="B345" s="12">
        <f t="shared" si="36"/>
        <v>1900</v>
      </c>
      <c r="C345" s="102"/>
      <c r="D345" s="105"/>
      <c r="E345" s="106"/>
      <c r="F345" s="11" t="e">
        <f t="shared" si="40"/>
        <v>#DIV/0!</v>
      </c>
      <c r="G345" s="9">
        <f t="shared" si="37"/>
        <v>0</v>
      </c>
      <c r="H345" s="9">
        <f t="shared" si="41"/>
        <v>0</v>
      </c>
      <c r="I345" s="10" t="e">
        <f t="shared" si="38"/>
        <v>#DIV/0!</v>
      </c>
      <c r="J345" s="107"/>
      <c r="K345" s="9">
        <f t="shared" si="39"/>
        <v>0</v>
      </c>
    </row>
    <row r="346" spans="1:11" x14ac:dyDescent="0.3">
      <c r="A346" s="12">
        <f t="shared" si="35"/>
        <v>1</v>
      </c>
      <c r="B346" s="12">
        <f t="shared" si="36"/>
        <v>1900</v>
      </c>
      <c r="C346" s="102"/>
      <c r="D346" s="105"/>
      <c r="E346" s="106"/>
      <c r="F346" s="11" t="e">
        <f t="shared" si="40"/>
        <v>#DIV/0!</v>
      </c>
      <c r="G346" s="9">
        <f t="shared" si="37"/>
        <v>0</v>
      </c>
      <c r="H346" s="9">
        <f t="shared" si="41"/>
        <v>0</v>
      </c>
      <c r="I346" s="10" t="e">
        <f t="shared" si="38"/>
        <v>#DIV/0!</v>
      </c>
      <c r="J346" s="107"/>
      <c r="K346" s="9">
        <f t="shared" si="39"/>
        <v>0</v>
      </c>
    </row>
    <row r="347" spans="1:11" x14ac:dyDescent="0.3">
      <c r="A347" s="12">
        <f t="shared" si="35"/>
        <v>1</v>
      </c>
      <c r="B347" s="12">
        <f t="shared" si="36"/>
        <v>1900</v>
      </c>
      <c r="C347" s="102"/>
      <c r="D347" s="105"/>
      <c r="E347" s="106"/>
      <c r="F347" s="11" t="e">
        <f t="shared" si="40"/>
        <v>#DIV/0!</v>
      </c>
      <c r="G347" s="9">
        <f t="shared" si="37"/>
        <v>0</v>
      </c>
      <c r="H347" s="9">
        <f t="shared" si="41"/>
        <v>0</v>
      </c>
      <c r="I347" s="10" t="e">
        <f t="shared" si="38"/>
        <v>#DIV/0!</v>
      </c>
      <c r="J347" s="107"/>
      <c r="K347" s="9">
        <f t="shared" si="39"/>
        <v>0</v>
      </c>
    </row>
    <row r="348" spans="1:11" x14ac:dyDescent="0.3">
      <c r="A348" s="12">
        <f t="shared" si="35"/>
        <v>1</v>
      </c>
      <c r="B348" s="12">
        <f t="shared" si="36"/>
        <v>1900</v>
      </c>
      <c r="C348" s="102"/>
      <c r="D348" s="105"/>
      <c r="E348" s="106"/>
      <c r="F348" s="11" t="e">
        <f t="shared" si="40"/>
        <v>#DIV/0!</v>
      </c>
      <c r="G348" s="9">
        <f t="shared" si="37"/>
        <v>0</v>
      </c>
      <c r="H348" s="9">
        <f t="shared" si="41"/>
        <v>0</v>
      </c>
      <c r="I348" s="10" t="e">
        <f t="shared" si="38"/>
        <v>#DIV/0!</v>
      </c>
      <c r="J348" s="107"/>
      <c r="K348" s="9">
        <f t="shared" si="39"/>
        <v>0</v>
      </c>
    </row>
    <row r="349" spans="1:11" x14ac:dyDescent="0.3">
      <c r="A349" s="12">
        <f t="shared" si="35"/>
        <v>1</v>
      </c>
      <c r="B349" s="12">
        <f t="shared" si="36"/>
        <v>1900</v>
      </c>
      <c r="C349" s="102"/>
      <c r="D349" s="105"/>
      <c r="E349" s="106"/>
      <c r="F349" s="11" t="e">
        <f t="shared" si="40"/>
        <v>#DIV/0!</v>
      </c>
      <c r="G349" s="9">
        <f t="shared" si="37"/>
        <v>0</v>
      </c>
      <c r="H349" s="9">
        <f t="shared" si="41"/>
        <v>0</v>
      </c>
      <c r="I349" s="10" t="e">
        <f t="shared" si="38"/>
        <v>#DIV/0!</v>
      </c>
      <c r="J349" s="107"/>
      <c r="K349" s="9">
        <f t="shared" si="39"/>
        <v>0</v>
      </c>
    </row>
    <row r="350" spans="1:11" x14ac:dyDescent="0.3">
      <c r="A350" s="12">
        <f t="shared" si="35"/>
        <v>1</v>
      </c>
      <c r="B350" s="12">
        <f t="shared" si="36"/>
        <v>1900</v>
      </c>
      <c r="C350" s="102"/>
      <c r="D350" s="105"/>
      <c r="E350" s="106"/>
      <c r="F350" s="11" t="e">
        <f t="shared" si="40"/>
        <v>#DIV/0!</v>
      </c>
      <c r="G350" s="9">
        <f t="shared" si="37"/>
        <v>0</v>
      </c>
      <c r="H350" s="9">
        <f t="shared" si="41"/>
        <v>0</v>
      </c>
      <c r="I350" s="10" t="e">
        <f t="shared" si="38"/>
        <v>#DIV/0!</v>
      </c>
      <c r="J350" s="107"/>
      <c r="K350" s="9">
        <f t="shared" si="39"/>
        <v>0</v>
      </c>
    </row>
    <row r="351" spans="1:11" x14ac:dyDescent="0.3">
      <c r="A351" s="12">
        <f t="shared" si="35"/>
        <v>1</v>
      </c>
      <c r="B351" s="12">
        <f t="shared" si="36"/>
        <v>1900</v>
      </c>
      <c r="C351" s="102"/>
      <c r="D351" s="105"/>
      <c r="E351" s="106"/>
      <c r="F351" s="11" t="e">
        <f t="shared" si="40"/>
        <v>#DIV/0!</v>
      </c>
      <c r="G351" s="9">
        <f t="shared" si="37"/>
        <v>0</v>
      </c>
      <c r="H351" s="9">
        <f t="shared" si="41"/>
        <v>0</v>
      </c>
      <c r="I351" s="10" t="e">
        <f t="shared" si="38"/>
        <v>#DIV/0!</v>
      </c>
      <c r="J351" s="107"/>
      <c r="K351" s="9">
        <f t="shared" si="39"/>
        <v>0</v>
      </c>
    </row>
    <row r="352" spans="1:11" x14ac:dyDescent="0.3">
      <c r="A352" s="12">
        <f t="shared" si="35"/>
        <v>1</v>
      </c>
      <c r="B352" s="12">
        <f t="shared" si="36"/>
        <v>1900</v>
      </c>
      <c r="C352" s="102"/>
      <c r="D352" s="105"/>
      <c r="E352" s="106"/>
      <c r="F352" s="11" t="e">
        <f t="shared" si="40"/>
        <v>#DIV/0!</v>
      </c>
      <c r="G352" s="9">
        <f t="shared" si="37"/>
        <v>0</v>
      </c>
      <c r="H352" s="9">
        <f t="shared" si="41"/>
        <v>0</v>
      </c>
      <c r="I352" s="10" t="e">
        <f t="shared" si="38"/>
        <v>#DIV/0!</v>
      </c>
      <c r="J352" s="107"/>
      <c r="K352" s="9">
        <f t="shared" si="39"/>
        <v>0</v>
      </c>
    </row>
    <row r="353" spans="1:11" x14ac:dyDescent="0.3">
      <c r="A353" s="12">
        <f t="shared" si="35"/>
        <v>1</v>
      </c>
      <c r="B353" s="12">
        <f t="shared" si="36"/>
        <v>1900</v>
      </c>
      <c r="C353" s="102"/>
      <c r="D353" s="105"/>
      <c r="E353" s="106"/>
      <c r="F353" s="11" t="e">
        <f t="shared" si="40"/>
        <v>#DIV/0!</v>
      </c>
      <c r="G353" s="9">
        <f t="shared" si="37"/>
        <v>0</v>
      </c>
      <c r="H353" s="9">
        <f t="shared" si="41"/>
        <v>0</v>
      </c>
      <c r="I353" s="10" t="e">
        <f t="shared" si="38"/>
        <v>#DIV/0!</v>
      </c>
      <c r="J353" s="107"/>
      <c r="K353" s="9">
        <f t="shared" si="39"/>
        <v>0</v>
      </c>
    </row>
    <row r="354" spans="1:11" x14ac:dyDescent="0.3">
      <c r="A354" s="12">
        <f t="shared" si="35"/>
        <v>1</v>
      </c>
      <c r="B354" s="12">
        <f t="shared" si="36"/>
        <v>1900</v>
      </c>
      <c r="C354" s="102"/>
      <c r="D354" s="105"/>
      <c r="E354" s="106"/>
      <c r="F354" s="11" t="e">
        <f t="shared" si="40"/>
        <v>#DIV/0!</v>
      </c>
      <c r="G354" s="9">
        <f t="shared" si="37"/>
        <v>0</v>
      </c>
      <c r="H354" s="9">
        <f t="shared" si="41"/>
        <v>0</v>
      </c>
      <c r="I354" s="10" t="e">
        <f t="shared" si="38"/>
        <v>#DIV/0!</v>
      </c>
      <c r="J354" s="107"/>
      <c r="K354" s="9">
        <f t="shared" si="39"/>
        <v>0</v>
      </c>
    </row>
    <row r="355" spans="1:11" x14ac:dyDescent="0.3">
      <c r="A355" s="12">
        <f t="shared" si="35"/>
        <v>1</v>
      </c>
      <c r="B355" s="12">
        <f t="shared" si="36"/>
        <v>1900</v>
      </c>
      <c r="C355" s="102"/>
      <c r="D355" s="105"/>
      <c r="E355" s="106"/>
      <c r="F355" s="11" t="e">
        <f t="shared" si="40"/>
        <v>#DIV/0!</v>
      </c>
      <c r="G355" s="9">
        <f t="shared" si="37"/>
        <v>0</v>
      </c>
      <c r="H355" s="9">
        <f t="shared" si="41"/>
        <v>0</v>
      </c>
      <c r="I355" s="10" t="e">
        <f t="shared" si="38"/>
        <v>#DIV/0!</v>
      </c>
      <c r="J355" s="107"/>
      <c r="K355" s="9">
        <f t="shared" si="39"/>
        <v>0</v>
      </c>
    </row>
    <row r="356" spans="1:11" x14ac:dyDescent="0.3">
      <c r="A356" s="12">
        <f t="shared" si="35"/>
        <v>1</v>
      </c>
      <c r="B356" s="12">
        <f t="shared" si="36"/>
        <v>1900</v>
      </c>
      <c r="C356" s="102"/>
      <c r="D356" s="105"/>
      <c r="E356" s="106"/>
      <c r="F356" s="11" t="e">
        <f t="shared" si="40"/>
        <v>#DIV/0!</v>
      </c>
      <c r="G356" s="9">
        <f t="shared" si="37"/>
        <v>0</v>
      </c>
      <c r="H356" s="9">
        <f t="shared" si="41"/>
        <v>0</v>
      </c>
      <c r="I356" s="10" t="e">
        <f t="shared" si="38"/>
        <v>#DIV/0!</v>
      </c>
      <c r="J356" s="107"/>
      <c r="K356" s="9">
        <f t="shared" si="39"/>
        <v>0</v>
      </c>
    </row>
    <row r="357" spans="1:11" x14ac:dyDescent="0.3">
      <c r="A357" s="12">
        <f t="shared" si="35"/>
        <v>1</v>
      </c>
      <c r="B357" s="12">
        <f t="shared" si="36"/>
        <v>1900</v>
      </c>
      <c r="C357" s="102"/>
      <c r="D357" s="105"/>
      <c r="E357" s="106"/>
      <c r="F357" s="11" t="e">
        <f t="shared" si="40"/>
        <v>#DIV/0!</v>
      </c>
      <c r="G357" s="9">
        <f t="shared" si="37"/>
        <v>0</v>
      </c>
      <c r="H357" s="9">
        <f t="shared" si="41"/>
        <v>0</v>
      </c>
      <c r="I357" s="10" t="e">
        <f t="shared" si="38"/>
        <v>#DIV/0!</v>
      </c>
      <c r="J357" s="107"/>
      <c r="K357" s="9">
        <f t="shared" si="39"/>
        <v>0</v>
      </c>
    </row>
    <row r="358" spans="1:11" x14ac:dyDescent="0.3">
      <c r="A358" s="12">
        <f t="shared" si="35"/>
        <v>1</v>
      </c>
      <c r="B358" s="12">
        <f t="shared" si="36"/>
        <v>1900</v>
      </c>
      <c r="C358" s="102"/>
      <c r="D358" s="105"/>
      <c r="E358" s="106"/>
      <c r="F358" s="11" t="e">
        <f t="shared" si="40"/>
        <v>#DIV/0!</v>
      </c>
      <c r="G358" s="9">
        <f t="shared" si="37"/>
        <v>0</v>
      </c>
      <c r="H358" s="9">
        <f t="shared" si="41"/>
        <v>0</v>
      </c>
      <c r="I358" s="10" t="e">
        <f t="shared" si="38"/>
        <v>#DIV/0!</v>
      </c>
      <c r="J358" s="107"/>
      <c r="K358" s="9">
        <f t="shared" si="39"/>
        <v>0</v>
      </c>
    </row>
    <row r="359" spans="1:11" x14ac:dyDescent="0.3">
      <c r="A359" s="12">
        <f t="shared" si="35"/>
        <v>1</v>
      </c>
      <c r="B359" s="12">
        <f t="shared" si="36"/>
        <v>1900</v>
      </c>
      <c r="C359" s="102"/>
      <c r="D359" s="105"/>
      <c r="E359" s="106"/>
      <c r="F359" s="11" t="e">
        <f t="shared" si="40"/>
        <v>#DIV/0!</v>
      </c>
      <c r="G359" s="9">
        <f t="shared" si="37"/>
        <v>0</v>
      </c>
      <c r="H359" s="9">
        <f t="shared" si="41"/>
        <v>0</v>
      </c>
      <c r="I359" s="10" t="e">
        <f t="shared" si="38"/>
        <v>#DIV/0!</v>
      </c>
      <c r="J359" s="107"/>
      <c r="K359" s="9">
        <f t="shared" si="39"/>
        <v>0</v>
      </c>
    </row>
    <row r="360" spans="1:11" x14ac:dyDescent="0.3">
      <c r="A360" s="12">
        <f t="shared" si="35"/>
        <v>1</v>
      </c>
      <c r="B360" s="12">
        <f t="shared" si="36"/>
        <v>1900</v>
      </c>
      <c r="C360" s="102"/>
      <c r="D360" s="105"/>
      <c r="E360" s="106"/>
      <c r="F360" s="11" t="e">
        <f t="shared" si="40"/>
        <v>#DIV/0!</v>
      </c>
      <c r="G360" s="9">
        <f t="shared" si="37"/>
        <v>0</v>
      </c>
      <c r="H360" s="9">
        <f t="shared" si="41"/>
        <v>0</v>
      </c>
      <c r="I360" s="10" t="e">
        <f t="shared" si="38"/>
        <v>#DIV/0!</v>
      </c>
      <c r="J360" s="107"/>
      <c r="K360" s="9">
        <f t="shared" si="39"/>
        <v>0</v>
      </c>
    </row>
    <row r="361" spans="1:11" x14ac:dyDescent="0.3">
      <c r="A361" s="12">
        <f t="shared" si="35"/>
        <v>1</v>
      </c>
      <c r="B361" s="12">
        <f t="shared" si="36"/>
        <v>1900</v>
      </c>
      <c r="C361" s="102"/>
      <c r="D361" s="105"/>
      <c r="E361" s="106"/>
      <c r="F361" s="11" t="e">
        <f t="shared" si="40"/>
        <v>#DIV/0!</v>
      </c>
      <c r="G361" s="9">
        <f t="shared" si="37"/>
        <v>0</v>
      </c>
      <c r="H361" s="9">
        <f t="shared" si="41"/>
        <v>0</v>
      </c>
      <c r="I361" s="10" t="e">
        <f t="shared" si="38"/>
        <v>#DIV/0!</v>
      </c>
      <c r="J361" s="107"/>
      <c r="K361" s="9">
        <f t="shared" si="39"/>
        <v>0</v>
      </c>
    </row>
    <row r="362" spans="1:11" x14ac:dyDescent="0.3">
      <c r="A362" s="12">
        <f t="shared" si="35"/>
        <v>1</v>
      </c>
      <c r="B362" s="12">
        <f t="shared" si="36"/>
        <v>1900</v>
      </c>
      <c r="C362" s="102"/>
      <c r="D362" s="105"/>
      <c r="E362" s="106"/>
      <c r="F362" s="11" t="e">
        <f t="shared" si="40"/>
        <v>#DIV/0!</v>
      </c>
      <c r="G362" s="9">
        <f t="shared" si="37"/>
        <v>0</v>
      </c>
      <c r="H362" s="9">
        <f t="shared" si="41"/>
        <v>0</v>
      </c>
      <c r="I362" s="10" t="e">
        <f t="shared" si="38"/>
        <v>#DIV/0!</v>
      </c>
      <c r="J362" s="107"/>
      <c r="K362" s="9">
        <f t="shared" si="39"/>
        <v>0</v>
      </c>
    </row>
    <row r="363" spans="1:11" x14ac:dyDescent="0.3">
      <c r="A363" s="12">
        <f t="shared" si="35"/>
        <v>1</v>
      </c>
      <c r="B363" s="12">
        <f t="shared" si="36"/>
        <v>1900</v>
      </c>
      <c r="C363" s="102"/>
      <c r="D363" s="105"/>
      <c r="E363" s="106"/>
      <c r="F363" s="11" t="e">
        <f t="shared" si="40"/>
        <v>#DIV/0!</v>
      </c>
      <c r="G363" s="9">
        <f t="shared" si="37"/>
        <v>0</v>
      </c>
      <c r="H363" s="9">
        <f t="shared" si="41"/>
        <v>0</v>
      </c>
      <c r="I363" s="10" t="e">
        <f t="shared" si="38"/>
        <v>#DIV/0!</v>
      </c>
      <c r="J363" s="107"/>
      <c r="K363" s="9">
        <f t="shared" si="39"/>
        <v>0</v>
      </c>
    </row>
    <row r="364" spans="1:11" x14ac:dyDescent="0.3">
      <c r="A364" s="12">
        <f t="shared" si="35"/>
        <v>1</v>
      </c>
      <c r="B364" s="12">
        <f t="shared" si="36"/>
        <v>1900</v>
      </c>
      <c r="C364" s="102"/>
      <c r="D364" s="105"/>
      <c r="E364" s="106"/>
      <c r="F364" s="11" t="e">
        <f t="shared" si="40"/>
        <v>#DIV/0!</v>
      </c>
      <c r="G364" s="9">
        <f t="shared" si="37"/>
        <v>0</v>
      </c>
      <c r="H364" s="9">
        <f t="shared" si="41"/>
        <v>0</v>
      </c>
      <c r="I364" s="10" t="e">
        <f t="shared" si="38"/>
        <v>#DIV/0!</v>
      </c>
      <c r="J364" s="107"/>
      <c r="K364" s="9">
        <f t="shared" si="39"/>
        <v>0</v>
      </c>
    </row>
    <row r="365" spans="1:11" x14ac:dyDescent="0.3">
      <c r="A365" s="12">
        <f t="shared" si="35"/>
        <v>1</v>
      </c>
      <c r="B365" s="12">
        <f t="shared" si="36"/>
        <v>1900</v>
      </c>
      <c r="C365" s="102"/>
      <c r="D365" s="105"/>
      <c r="E365" s="106"/>
      <c r="F365" s="11" t="e">
        <f t="shared" si="40"/>
        <v>#DIV/0!</v>
      </c>
      <c r="G365" s="9">
        <f t="shared" si="37"/>
        <v>0</v>
      </c>
      <c r="H365" s="9">
        <f t="shared" si="41"/>
        <v>0</v>
      </c>
      <c r="I365" s="10" t="e">
        <f t="shared" si="38"/>
        <v>#DIV/0!</v>
      </c>
      <c r="J365" s="107"/>
      <c r="K365" s="9">
        <f t="shared" si="39"/>
        <v>0</v>
      </c>
    </row>
    <row r="366" spans="1:11" x14ac:dyDescent="0.3">
      <c r="A366" s="12">
        <f t="shared" si="35"/>
        <v>1</v>
      </c>
      <c r="B366" s="12">
        <f t="shared" si="36"/>
        <v>1900</v>
      </c>
      <c r="C366" s="102"/>
      <c r="D366" s="105"/>
      <c r="E366" s="106"/>
      <c r="F366" s="11" t="e">
        <f t="shared" si="40"/>
        <v>#DIV/0!</v>
      </c>
      <c r="G366" s="9">
        <f t="shared" si="37"/>
        <v>0</v>
      </c>
      <c r="H366" s="9">
        <f t="shared" si="41"/>
        <v>0</v>
      </c>
      <c r="I366" s="10" t="e">
        <f t="shared" si="38"/>
        <v>#DIV/0!</v>
      </c>
      <c r="J366" s="107"/>
      <c r="K366" s="9">
        <f t="shared" si="39"/>
        <v>0</v>
      </c>
    </row>
    <row r="367" spans="1:11" x14ac:dyDescent="0.3">
      <c r="A367" s="12">
        <f t="shared" si="35"/>
        <v>1</v>
      </c>
      <c r="B367" s="12">
        <f t="shared" si="36"/>
        <v>1900</v>
      </c>
      <c r="C367" s="102"/>
      <c r="D367" s="105"/>
      <c r="E367" s="106"/>
      <c r="F367" s="11" t="e">
        <f t="shared" si="40"/>
        <v>#DIV/0!</v>
      </c>
      <c r="G367" s="9">
        <f t="shared" si="37"/>
        <v>0</v>
      </c>
      <c r="H367" s="9">
        <f t="shared" si="41"/>
        <v>0</v>
      </c>
      <c r="I367" s="10" t="e">
        <f t="shared" si="38"/>
        <v>#DIV/0!</v>
      </c>
      <c r="J367" s="107"/>
      <c r="K367" s="9">
        <f t="shared" si="39"/>
        <v>0</v>
      </c>
    </row>
    <row r="368" spans="1:11" x14ac:dyDescent="0.3">
      <c r="A368" s="12">
        <f t="shared" si="35"/>
        <v>1</v>
      </c>
      <c r="B368" s="12">
        <f t="shared" si="36"/>
        <v>1900</v>
      </c>
      <c r="C368" s="102"/>
      <c r="D368" s="105"/>
      <c r="E368" s="106"/>
      <c r="F368" s="11" t="e">
        <f t="shared" si="40"/>
        <v>#DIV/0!</v>
      </c>
      <c r="G368" s="9">
        <f t="shared" si="37"/>
        <v>0</v>
      </c>
      <c r="H368" s="9">
        <f t="shared" si="41"/>
        <v>0</v>
      </c>
      <c r="I368" s="10" t="e">
        <f t="shared" si="38"/>
        <v>#DIV/0!</v>
      </c>
      <c r="J368" s="107"/>
      <c r="K368" s="9">
        <f t="shared" si="39"/>
        <v>0</v>
      </c>
    </row>
    <row r="369" spans="1:11" x14ac:dyDescent="0.3">
      <c r="A369" s="12">
        <f t="shared" si="35"/>
        <v>1</v>
      </c>
      <c r="B369" s="12">
        <f t="shared" si="36"/>
        <v>1900</v>
      </c>
      <c r="C369" s="102"/>
      <c r="D369" s="105"/>
      <c r="E369" s="106"/>
      <c r="F369" s="11" t="e">
        <f t="shared" si="40"/>
        <v>#DIV/0!</v>
      </c>
      <c r="G369" s="9">
        <f t="shared" si="37"/>
        <v>0</v>
      </c>
      <c r="H369" s="9">
        <f t="shared" si="41"/>
        <v>0</v>
      </c>
      <c r="I369" s="10" t="e">
        <f t="shared" si="38"/>
        <v>#DIV/0!</v>
      </c>
      <c r="J369" s="107"/>
      <c r="K369" s="9">
        <f t="shared" si="39"/>
        <v>0</v>
      </c>
    </row>
    <row r="370" spans="1:11" x14ac:dyDescent="0.3">
      <c r="A370" s="12">
        <f t="shared" si="35"/>
        <v>1</v>
      </c>
      <c r="B370" s="12">
        <f t="shared" si="36"/>
        <v>1900</v>
      </c>
      <c r="C370" s="102"/>
      <c r="D370" s="105"/>
      <c r="E370" s="106"/>
      <c r="F370" s="11" t="e">
        <f t="shared" si="40"/>
        <v>#DIV/0!</v>
      </c>
      <c r="G370" s="9">
        <f t="shared" si="37"/>
        <v>0</v>
      </c>
      <c r="H370" s="9">
        <f t="shared" si="41"/>
        <v>0</v>
      </c>
      <c r="I370" s="10" t="e">
        <f t="shared" si="38"/>
        <v>#DIV/0!</v>
      </c>
      <c r="J370" s="107"/>
      <c r="K370" s="9">
        <f t="shared" si="39"/>
        <v>0</v>
      </c>
    </row>
    <row r="371" spans="1:11" x14ac:dyDescent="0.3">
      <c r="A371" s="12">
        <f t="shared" si="35"/>
        <v>1</v>
      </c>
      <c r="B371" s="12">
        <f t="shared" si="36"/>
        <v>1900</v>
      </c>
      <c r="C371" s="102"/>
      <c r="D371" s="105"/>
      <c r="E371" s="106"/>
      <c r="F371" s="11" t="e">
        <f t="shared" si="40"/>
        <v>#DIV/0!</v>
      </c>
      <c r="G371" s="9">
        <f t="shared" si="37"/>
        <v>0</v>
      </c>
      <c r="H371" s="9">
        <f t="shared" si="41"/>
        <v>0</v>
      </c>
      <c r="I371" s="10" t="e">
        <f t="shared" si="38"/>
        <v>#DIV/0!</v>
      </c>
      <c r="J371" s="107"/>
      <c r="K371" s="9">
        <f t="shared" si="39"/>
        <v>0</v>
      </c>
    </row>
    <row r="372" spans="1:11" x14ac:dyDescent="0.3">
      <c r="A372" s="12">
        <f t="shared" si="35"/>
        <v>1</v>
      </c>
      <c r="B372" s="12">
        <f t="shared" si="36"/>
        <v>1900</v>
      </c>
      <c r="C372" s="102"/>
      <c r="D372" s="105"/>
      <c r="E372" s="106"/>
      <c r="F372" s="11" t="e">
        <f t="shared" si="40"/>
        <v>#DIV/0!</v>
      </c>
      <c r="G372" s="9">
        <f t="shared" si="37"/>
        <v>0</v>
      </c>
      <c r="H372" s="9">
        <f t="shared" si="41"/>
        <v>0</v>
      </c>
      <c r="I372" s="10" t="e">
        <f t="shared" si="38"/>
        <v>#DIV/0!</v>
      </c>
      <c r="J372" s="107"/>
      <c r="K372" s="9">
        <f t="shared" si="39"/>
        <v>0</v>
      </c>
    </row>
    <row r="373" spans="1:11" x14ac:dyDescent="0.3">
      <c r="A373" s="12">
        <f t="shared" si="35"/>
        <v>1</v>
      </c>
      <c r="B373" s="12">
        <f t="shared" si="36"/>
        <v>1900</v>
      </c>
      <c r="C373" s="102"/>
      <c r="D373" s="105"/>
      <c r="E373" s="106"/>
      <c r="F373" s="11" t="e">
        <f t="shared" si="40"/>
        <v>#DIV/0!</v>
      </c>
      <c r="G373" s="9">
        <f t="shared" si="37"/>
        <v>0</v>
      </c>
      <c r="H373" s="9">
        <f t="shared" si="41"/>
        <v>0</v>
      </c>
      <c r="I373" s="10" t="e">
        <f t="shared" si="38"/>
        <v>#DIV/0!</v>
      </c>
      <c r="J373" s="107"/>
      <c r="K373" s="9">
        <f t="shared" si="39"/>
        <v>0</v>
      </c>
    </row>
    <row r="374" spans="1:11" x14ac:dyDescent="0.3">
      <c r="A374" s="12">
        <f t="shared" si="35"/>
        <v>1</v>
      </c>
      <c r="B374" s="12">
        <f t="shared" si="36"/>
        <v>1900</v>
      </c>
      <c r="C374" s="102"/>
      <c r="D374" s="105"/>
      <c r="E374" s="106"/>
      <c r="F374" s="11" t="e">
        <f t="shared" si="40"/>
        <v>#DIV/0!</v>
      </c>
      <c r="G374" s="9">
        <f t="shared" si="37"/>
        <v>0</v>
      </c>
      <c r="H374" s="9">
        <f t="shared" si="41"/>
        <v>0</v>
      </c>
      <c r="I374" s="10" t="e">
        <f t="shared" si="38"/>
        <v>#DIV/0!</v>
      </c>
      <c r="J374" s="107"/>
      <c r="K374" s="9">
        <f t="shared" si="39"/>
        <v>0</v>
      </c>
    </row>
    <row r="375" spans="1:11" x14ac:dyDescent="0.3">
      <c r="A375" s="12">
        <f t="shared" si="35"/>
        <v>1</v>
      </c>
      <c r="B375" s="12">
        <f t="shared" si="36"/>
        <v>1900</v>
      </c>
      <c r="C375" s="102"/>
      <c r="D375" s="105"/>
      <c r="E375" s="106"/>
      <c r="F375" s="11" t="e">
        <f t="shared" si="40"/>
        <v>#DIV/0!</v>
      </c>
      <c r="G375" s="9">
        <f t="shared" si="37"/>
        <v>0</v>
      </c>
      <c r="H375" s="9">
        <f t="shared" si="41"/>
        <v>0</v>
      </c>
      <c r="I375" s="10" t="e">
        <f t="shared" si="38"/>
        <v>#DIV/0!</v>
      </c>
      <c r="J375" s="107"/>
      <c r="K375" s="9">
        <f t="shared" si="39"/>
        <v>0</v>
      </c>
    </row>
    <row r="376" spans="1:11" x14ac:dyDescent="0.3">
      <c r="A376" s="12">
        <f t="shared" si="35"/>
        <v>1</v>
      </c>
      <c r="B376" s="12">
        <f t="shared" si="36"/>
        <v>1900</v>
      </c>
      <c r="C376" s="102"/>
      <c r="D376" s="105"/>
      <c r="E376" s="106"/>
      <c r="F376" s="11" t="e">
        <f t="shared" si="40"/>
        <v>#DIV/0!</v>
      </c>
      <c r="G376" s="9">
        <f t="shared" si="37"/>
        <v>0</v>
      </c>
      <c r="H376" s="9">
        <f t="shared" si="41"/>
        <v>0</v>
      </c>
      <c r="I376" s="10" t="e">
        <f t="shared" si="38"/>
        <v>#DIV/0!</v>
      </c>
      <c r="J376" s="107"/>
      <c r="K376" s="9">
        <f t="shared" si="39"/>
        <v>0</v>
      </c>
    </row>
    <row r="377" spans="1:11" x14ac:dyDescent="0.3">
      <c r="A377" s="12">
        <f t="shared" si="35"/>
        <v>1</v>
      </c>
      <c r="B377" s="12">
        <f t="shared" si="36"/>
        <v>1900</v>
      </c>
      <c r="C377" s="102"/>
      <c r="D377" s="105"/>
      <c r="E377" s="106"/>
      <c r="F377" s="11" t="e">
        <f t="shared" si="40"/>
        <v>#DIV/0!</v>
      </c>
      <c r="G377" s="9">
        <f t="shared" si="37"/>
        <v>0</v>
      </c>
      <c r="H377" s="9">
        <f t="shared" si="41"/>
        <v>0</v>
      </c>
      <c r="I377" s="10" t="e">
        <f t="shared" si="38"/>
        <v>#DIV/0!</v>
      </c>
      <c r="J377" s="107"/>
      <c r="K377" s="9">
        <f t="shared" si="39"/>
        <v>0</v>
      </c>
    </row>
    <row r="378" spans="1:11" x14ac:dyDescent="0.3">
      <c r="A378" s="12">
        <f t="shared" si="35"/>
        <v>1</v>
      </c>
      <c r="B378" s="12">
        <f t="shared" si="36"/>
        <v>1900</v>
      </c>
      <c r="C378" s="102"/>
      <c r="D378" s="105"/>
      <c r="E378" s="106"/>
      <c r="F378" s="11" t="e">
        <f t="shared" si="40"/>
        <v>#DIV/0!</v>
      </c>
      <c r="G378" s="9">
        <f t="shared" si="37"/>
        <v>0</v>
      </c>
      <c r="H378" s="9">
        <f t="shared" si="41"/>
        <v>0</v>
      </c>
      <c r="I378" s="10" t="e">
        <f t="shared" si="38"/>
        <v>#DIV/0!</v>
      </c>
      <c r="J378" s="107"/>
      <c r="K378" s="9">
        <f t="shared" si="39"/>
        <v>0</v>
      </c>
    </row>
    <row r="379" spans="1:11" x14ac:dyDescent="0.3">
      <c r="A379" s="12">
        <f t="shared" si="35"/>
        <v>1</v>
      </c>
      <c r="B379" s="12">
        <f t="shared" si="36"/>
        <v>1900</v>
      </c>
      <c r="C379" s="102"/>
      <c r="D379" s="105"/>
      <c r="E379" s="106"/>
      <c r="F379" s="11" t="e">
        <f t="shared" si="40"/>
        <v>#DIV/0!</v>
      </c>
      <c r="G379" s="9">
        <f t="shared" si="37"/>
        <v>0</v>
      </c>
      <c r="H379" s="9">
        <f t="shared" si="41"/>
        <v>0</v>
      </c>
      <c r="I379" s="10" t="e">
        <f t="shared" si="38"/>
        <v>#DIV/0!</v>
      </c>
      <c r="J379" s="107"/>
      <c r="K379" s="9">
        <f t="shared" si="39"/>
        <v>0</v>
      </c>
    </row>
    <row r="380" spans="1:11" x14ac:dyDescent="0.3">
      <c r="A380" s="12">
        <f t="shared" si="35"/>
        <v>1</v>
      </c>
      <c r="B380" s="12">
        <f t="shared" si="36"/>
        <v>1900</v>
      </c>
      <c r="C380" s="102"/>
      <c r="D380" s="105"/>
      <c r="E380" s="106"/>
      <c r="F380" s="11" t="e">
        <f t="shared" si="40"/>
        <v>#DIV/0!</v>
      </c>
      <c r="G380" s="9">
        <f t="shared" si="37"/>
        <v>0</v>
      </c>
      <c r="H380" s="9">
        <f t="shared" si="41"/>
        <v>0</v>
      </c>
      <c r="I380" s="10" t="e">
        <f t="shared" si="38"/>
        <v>#DIV/0!</v>
      </c>
      <c r="J380" s="107"/>
      <c r="K380" s="9">
        <f t="shared" si="39"/>
        <v>0</v>
      </c>
    </row>
    <row r="381" spans="1:11" x14ac:dyDescent="0.3">
      <c r="A381" s="12">
        <f t="shared" si="35"/>
        <v>1</v>
      </c>
      <c r="B381" s="12">
        <f t="shared" si="36"/>
        <v>1900</v>
      </c>
      <c r="C381" s="102"/>
      <c r="D381" s="105"/>
      <c r="E381" s="106"/>
      <c r="F381" s="11" t="e">
        <f t="shared" si="40"/>
        <v>#DIV/0!</v>
      </c>
      <c r="G381" s="9">
        <f t="shared" si="37"/>
        <v>0</v>
      </c>
      <c r="H381" s="9">
        <f t="shared" si="41"/>
        <v>0</v>
      </c>
      <c r="I381" s="10" t="e">
        <f t="shared" si="38"/>
        <v>#DIV/0!</v>
      </c>
      <c r="J381" s="107"/>
      <c r="K381" s="9">
        <f t="shared" si="39"/>
        <v>0</v>
      </c>
    </row>
    <row r="382" spans="1:11" x14ac:dyDescent="0.3">
      <c r="A382" s="12">
        <f t="shared" si="35"/>
        <v>1</v>
      </c>
      <c r="B382" s="12">
        <f t="shared" si="36"/>
        <v>1900</v>
      </c>
      <c r="C382" s="102"/>
      <c r="D382" s="105"/>
      <c r="E382" s="106"/>
      <c r="F382" s="11" t="e">
        <f t="shared" si="40"/>
        <v>#DIV/0!</v>
      </c>
      <c r="G382" s="9">
        <f t="shared" si="37"/>
        <v>0</v>
      </c>
      <c r="H382" s="9">
        <f t="shared" si="41"/>
        <v>0</v>
      </c>
      <c r="I382" s="10" t="e">
        <f t="shared" si="38"/>
        <v>#DIV/0!</v>
      </c>
      <c r="J382" s="107"/>
      <c r="K382" s="9">
        <f t="shared" si="39"/>
        <v>0</v>
      </c>
    </row>
    <row r="383" spans="1:11" x14ac:dyDescent="0.3">
      <c r="A383" s="12">
        <f t="shared" si="35"/>
        <v>1</v>
      </c>
      <c r="B383" s="12">
        <f t="shared" si="36"/>
        <v>1900</v>
      </c>
      <c r="C383" s="102"/>
      <c r="D383" s="105"/>
      <c r="E383" s="106"/>
      <c r="F383" s="11" t="e">
        <f t="shared" si="40"/>
        <v>#DIV/0!</v>
      </c>
      <c r="G383" s="9">
        <f t="shared" si="37"/>
        <v>0</v>
      </c>
      <c r="H383" s="9">
        <f t="shared" si="41"/>
        <v>0</v>
      </c>
      <c r="I383" s="10" t="e">
        <f t="shared" si="38"/>
        <v>#DIV/0!</v>
      </c>
      <c r="J383" s="107"/>
      <c r="K383" s="9">
        <f t="shared" si="39"/>
        <v>0</v>
      </c>
    </row>
    <row r="384" spans="1:11" x14ac:dyDescent="0.3">
      <c r="A384" s="12">
        <f t="shared" si="35"/>
        <v>1</v>
      </c>
      <c r="B384" s="12">
        <f t="shared" si="36"/>
        <v>1900</v>
      </c>
      <c r="C384" s="102"/>
      <c r="D384" s="105"/>
      <c r="E384" s="106"/>
      <c r="F384" s="11" t="e">
        <f t="shared" si="40"/>
        <v>#DIV/0!</v>
      </c>
      <c r="G384" s="9">
        <f t="shared" si="37"/>
        <v>0</v>
      </c>
      <c r="H384" s="9">
        <f t="shared" si="41"/>
        <v>0</v>
      </c>
      <c r="I384" s="10" t="e">
        <f t="shared" si="38"/>
        <v>#DIV/0!</v>
      </c>
      <c r="J384" s="107"/>
      <c r="K384" s="9">
        <f t="shared" si="39"/>
        <v>0</v>
      </c>
    </row>
    <row r="385" spans="1:11" x14ac:dyDescent="0.3">
      <c r="A385" s="12">
        <f t="shared" si="35"/>
        <v>1</v>
      </c>
      <c r="B385" s="12">
        <f t="shared" si="36"/>
        <v>1900</v>
      </c>
      <c r="C385" s="102"/>
      <c r="D385" s="105"/>
      <c r="E385" s="106"/>
      <c r="F385" s="11" t="e">
        <f t="shared" si="40"/>
        <v>#DIV/0!</v>
      </c>
      <c r="G385" s="9">
        <f t="shared" si="37"/>
        <v>0</v>
      </c>
      <c r="H385" s="9">
        <f t="shared" si="41"/>
        <v>0</v>
      </c>
      <c r="I385" s="10" t="e">
        <f t="shared" si="38"/>
        <v>#DIV/0!</v>
      </c>
      <c r="J385" s="107"/>
      <c r="K385" s="9">
        <f t="shared" si="39"/>
        <v>0</v>
      </c>
    </row>
    <row r="386" spans="1:11" x14ac:dyDescent="0.3">
      <c r="A386" s="12">
        <f t="shared" ref="A386:A400" si="42">MONTH(C386)</f>
        <v>1</v>
      </c>
      <c r="B386" s="12">
        <f t="shared" ref="B386:B400" si="43">YEAR(C386)</f>
        <v>1900</v>
      </c>
      <c r="C386" s="102"/>
      <c r="D386" s="105"/>
      <c r="E386" s="106"/>
      <c r="F386" s="11" t="e">
        <f t="shared" si="40"/>
        <v>#DIV/0!</v>
      </c>
      <c r="G386" s="9">
        <f t="shared" ref="G386:G400" si="44">IF(D386="Aporte",E386/F386,IF(D386="Resgate",-E386/F386,0))</f>
        <v>0</v>
      </c>
      <c r="H386" s="9">
        <f t="shared" si="41"/>
        <v>0</v>
      </c>
      <c r="I386" s="10" t="e">
        <f t="shared" ref="I386:I400" si="45">IF(D386="Fechamento",J386,$H386*$F386)</f>
        <v>#DIV/0!</v>
      </c>
      <c r="J386" s="107"/>
      <c r="K386" s="9">
        <f t="shared" ref="K386:K400" si="46">IF(D386="Fechamento",((F386/F385)-1)*100,IF(D386="Parcial",(((J386/H386)/F385)-1)*100,0))</f>
        <v>0</v>
      </c>
    </row>
    <row r="387" spans="1:11" x14ac:dyDescent="0.3">
      <c r="A387" s="12">
        <f t="shared" si="42"/>
        <v>1</v>
      </c>
      <c r="B387" s="12">
        <f t="shared" si="43"/>
        <v>1900</v>
      </c>
      <c r="C387" s="102"/>
      <c r="D387" s="105"/>
      <c r="E387" s="106"/>
      <c r="F387" s="11" t="e">
        <f t="shared" ref="F387:F400" si="47">IF(OR(D387="Aporte",D387="Resgate"),F386,J387/H387)</f>
        <v>#DIV/0!</v>
      </c>
      <c r="G387" s="9">
        <f t="shared" si="44"/>
        <v>0</v>
      </c>
      <c r="H387" s="9">
        <f t="shared" ref="H387:H400" si="48">H386+G387</f>
        <v>0</v>
      </c>
      <c r="I387" s="10" t="e">
        <f t="shared" si="45"/>
        <v>#DIV/0!</v>
      </c>
      <c r="J387" s="107"/>
      <c r="K387" s="9">
        <f t="shared" si="46"/>
        <v>0</v>
      </c>
    </row>
    <row r="388" spans="1:11" x14ac:dyDescent="0.3">
      <c r="A388" s="12">
        <f t="shared" si="42"/>
        <v>1</v>
      </c>
      <c r="B388" s="12">
        <f t="shared" si="43"/>
        <v>1900</v>
      </c>
      <c r="C388" s="102"/>
      <c r="D388" s="105"/>
      <c r="E388" s="106"/>
      <c r="F388" s="11" t="e">
        <f t="shared" si="47"/>
        <v>#DIV/0!</v>
      </c>
      <c r="G388" s="9">
        <f t="shared" si="44"/>
        <v>0</v>
      </c>
      <c r="H388" s="9">
        <f t="shared" si="48"/>
        <v>0</v>
      </c>
      <c r="I388" s="10" t="e">
        <f t="shared" si="45"/>
        <v>#DIV/0!</v>
      </c>
      <c r="J388" s="107"/>
      <c r="K388" s="9">
        <f t="shared" si="46"/>
        <v>0</v>
      </c>
    </row>
    <row r="389" spans="1:11" x14ac:dyDescent="0.3">
      <c r="A389" s="12">
        <f t="shared" si="42"/>
        <v>1</v>
      </c>
      <c r="B389" s="12">
        <f t="shared" si="43"/>
        <v>1900</v>
      </c>
      <c r="C389" s="102"/>
      <c r="D389" s="105"/>
      <c r="E389" s="106"/>
      <c r="F389" s="11" t="e">
        <f t="shared" si="47"/>
        <v>#DIV/0!</v>
      </c>
      <c r="G389" s="9">
        <f t="shared" si="44"/>
        <v>0</v>
      </c>
      <c r="H389" s="9">
        <f t="shared" si="48"/>
        <v>0</v>
      </c>
      <c r="I389" s="10" t="e">
        <f t="shared" si="45"/>
        <v>#DIV/0!</v>
      </c>
      <c r="J389" s="107"/>
      <c r="K389" s="9">
        <f t="shared" si="46"/>
        <v>0</v>
      </c>
    </row>
    <row r="390" spans="1:11" x14ac:dyDescent="0.3">
      <c r="A390" s="12">
        <f t="shared" si="42"/>
        <v>1</v>
      </c>
      <c r="B390" s="12">
        <f t="shared" si="43"/>
        <v>1900</v>
      </c>
      <c r="C390" s="102"/>
      <c r="D390" s="105"/>
      <c r="E390" s="106"/>
      <c r="F390" s="11" t="e">
        <f t="shared" si="47"/>
        <v>#DIV/0!</v>
      </c>
      <c r="G390" s="9">
        <f t="shared" si="44"/>
        <v>0</v>
      </c>
      <c r="H390" s="9">
        <f t="shared" si="48"/>
        <v>0</v>
      </c>
      <c r="I390" s="10" t="e">
        <f t="shared" si="45"/>
        <v>#DIV/0!</v>
      </c>
      <c r="J390" s="107"/>
      <c r="K390" s="9">
        <f t="shared" si="46"/>
        <v>0</v>
      </c>
    </row>
    <row r="391" spans="1:11" x14ac:dyDescent="0.3">
      <c r="A391" s="12">
        <f t="shared" si="42"/>
        <v>1</v>
      </c>
      <c r="B391" s="12">
        <f t="shared" si="43"/>
        <v>1900</v>
      </c>
      <c r="C391" s="102"/>
      <c r="D391" s="105"/>
      <c r="E391" s="106"/>
      <c r="F391" s="11" t="e">
        <f t="shared" si="47"/>
        <v>#DIV/0!</v>
      </c>
      <c r="G391" s="9">
        <f t="shared" si="44"/>
        <v>0</v>
      </c>
      <c r="H391" s="9">
        <f t="shared" si="48"/>
        <v>0</v>
      </c>
      <c r="I391" s="10" t="e">
        <f t="shared" si="45"/>
        <v>#DIV/0!</v>
      </c>
      <c r="J391" s="107"/>
      <c r="K391" s="9">
        <f t="shared" si="46"/>
        <v>0</v>
      </c>
    </row>
    <row r="392" spans="1:11" x14ac:dyDescent="0.3">
      <c r="A392" s="12">
        <f t="shared" si="42"/>
        <v>1</v>
      </c>
      <c r="B392" s="12">
        <f t="shared" si="43"/>
        <v>1900</v>
      </c>
      <c r="C392" s="102"/>
      <c r="D392" s="105"/>
      <c r="E392" s="106"/>
      <c r="F392" s="11" t="e">
        <f t="shared" si="47"/>
        <v>#DIV/0!</v>
      </c>
      <c r="G392" s="9">
        <f t="shared" si="44"/>
        <v>0</v>
      </c>
      <c r="H392" s="9">
        <f t="shared" si="48"/>
        <v>0</v>
      </c>
      <c r="I392" s="10" t="e">
        <f t="shared" si="45"/>
        <v>#DIV/0!</v>
      </c>
      <c r="J392" s="107"/>
      <c r="K392" s="9">
        <f t="shared" si="46"/>
        <v>0</v>
      </c>
    </row>
    <row r="393" spans="1:11" x14ac:dyDescent="0.3">
      <c r="A393" s="12">
        <f t="shared" si="42"/>
        <v>1</v>
      </c>
      <c r="B393" s="12">
        <f t="shared" si="43"/>
        <v>1900</v>
      </c>
      <c r="C393" s="102"/>
      <c r="D393" s="105"/>
      <c r="E393" s="106"/>
      <c r="F393" s="11" t="e">
        <f t="shared" si="47"/>
        <v>#DIV/0!</v>
      </c>
      <c r="G393" s="9">
        <f t="shared" si="44"/>
        <v>0</v>
      </c>
      <c r="H393" s="9">
        <f t="shared" si="48"/>
        <v>0</v>
      </c>
      <c r="I393" s="10" t="e">
        <f t="shared" si="45"/>
        <v>#DIV/0!</v>
      </c>
      <c r="J393" s="107"/>
      <c r="K393" s="9">
        <f t="shared" si="46"/>
        <v>0</v>
      </c>
    </row>
    <row r="394" spans="1:11" x14ac:dyDescent="0.3">
      <c r="A394" s="12">
        <f t="shared" si="42"/>
        <v>1</v>
      </c>
      <c r="B394" s="12">
        <f t="shared" si="43"/>
        <v>1900</v>
      </c>
      <c r="C394" s="102"/>
      <c r="D394" s="105"/>
      <c r="E394" s="106"/>
      <c r="F394" s="11" t="e">
        <f t="shared" si="47"/>
        <v>#DIV/0!</v>
      </c>
      <c r="G394" s="9">
        <f t="shared" si="44"/>
        <v>0</v>
      </c>
      <c r="H394" s="9">
        <f t="shared" si="48"/>
        <v>0</v>
      </c>
      <c r="I394" s="10" t="e">
        <f t="shared" si="45"/>
        <v>#DIV/0!</v>
      </c>
      <c r="J394" s="107"/>
      <c r="K394" s="9">
        <f t="shared" si="46"/>
        <v>0</v>
      </c>
    </row>
    <row r="395" spans="1:11" x14ac:dyDescent="0.3">
      <c r="A395" s="12">
        <f t="shared" si="42"/>
        <v>1</v>
      </c>
      <c r="B395" s="12">
        <f t="shared" si="43"/>
        <v>1900</v>
      </c>
      <c r="C395" s="102"/>
      <c r="D395" s="105"/>
      <c r="E395" s="106"/>
      <c r="F395" s="11" t="e">
        <f t="shared" si="47"/>
        <v>#DIV/0!</v>
      </c>
      <c r="G395" s="9">
        <f t="shared" si="44"/>
        <v>0</v>
      </c>
      <c r="H395" s="9">
        <f t="shared" si="48"/>
        <v>0</v>
      </c>
      <c r="I395" s="10" t="e">
        <f t="shared" si="45"/>
        <v>#DIV/0!</v>
      </c>
      <c r="J395" s="107"/>
      <c r="K395" s="9">
        <f t="shared" si="46"/>
        <v>0</v>
      </c>
    </row>
    <row r="396" spans="1:11" x14ac:dyDescent="0.3">
      <c r="A396" s="12">
        <f t="shared" si="42"/>
        <v>1</v>
      </c>
      <c r="B396" s="12">
        <f t="shared" si="43"/>
        <v>1900</v>
      </c>
      <c r="C396" s="102"/>
      <c r="D396" s="105"/>
      <c r="E396" s="106"/>
      <c r="F396" s="11" t="e">
        <f t="shared" si="47"/>
        <v>#DIV/0!</v>
      </c>
      <c r="G396" s="9">
        <f t="shared" si="44"/>
        <v>0</v>
      </c>
      <c r="H396" s="9">
        <f t="shared" si="48"/>
        <v>0</v>
      </c>
      <c r="I396" s="10" t="e">
        <f t="shared" si="45"/>
        <v>#DIV/0!</v>
      </c>
      <c r="J396" s="107"/>
      <c r="K396" s="9">
        <f t="shared" si="46"/>
        <v>0</v>
      </c>
    </row>
    <row r="397" spans="1:11" x14ac:dyDescent="0.3">
      <c r="A397" s="12">
        <f t="shared" si="42"/>
        <v>1</v>
      </c>
      <c r="B397" s="12">
        <f t="shared" si="43"/>
        <v>1900</v>
      </c>
      <c r="C397" s="102"/>
      <c r="D397" s="105"/>
      <c r="E397" s="106"/>
      <c r="F397" s="11" t="e">
        <f t="shared" si="47"/>
        <v>#DIV/0!</v>
      </c>
      <c r="G397" s="9">
        <f t="shared" si="44"/>
        <v>0</v>
      </c>
      <c r="H397" s="9">
        <f t="shared" si="48"/>
        <v>0</v>
      </c>
      <c r="I397" s="10" t="e">
        <f t="shared" si="45"/>
        <v>#DIV/0!</v>
      </c>
      <c r="J397" s="107"/>
      <c r="K397" s="9">
        <f t="shared" si="46"/>
        <v>0</v>
      </c>
    </row>
    <row r="398" spans="1:11" x14ac:dyDescent="0.3">
      <c r="A398" s="12">
        <f t="shared" si="42"/>
        <v>1</v>
      </c>
      <c r="B398" s="12">
        <f t="shared" si="43"/>
        <v>1900</v>
      </c>
      <c r="C398" s="102"/>
      <c r="D398" s="105"/>
      <c r="E398" s="106"/>
      <c r="F398" s="11" t="e">
        <f t="shared" si="47"/>
        <v>#DIV/0!</v>
      </c>
      <c r="G398" s="9">
        <f t="shared" si="44"/>
        <v>0</v>
      </c>
      <c r="H398" s="9">
        <f t="shared" si="48"/>
        <v>0</v>
      </c>
      <c r="I398" s="10" t="e">
        <f t="shared" si="45"/>
        <v>#DIV/0!</v>
      </c>
      <c r="J398" s="107"/>
      <c r="K398" s="9">
        <f t="shared" si="46"/>
        <v>0</v>
      </c>
    </row>
    <row r="399" spans="1:11" x14ac:dyDescent="0.3">
      <c r="A399" s="12">
        <f t="shared" si="42"/>
        <v>1</v>
      </c>
      <c r="B399" s="12">
        <f t="shared" si="43"/>
        <v>1900</v>
      </c>
      <c r="C399" s="102"/>
      <c r="D399" s="105"/>
      <c r="E399" s="106"/>
      <c r="F399" s="11" t="e">
        <f t="shared" si="47"/>
        <v>#DIV/0!</v>
      </c>
      <c r="G399" s="9">
        <f t="shared" si="44"/>
        <v>0</v>
      </c>
      <c r="H399" s="9">
        <f t="shared" si="48"/>
        <v>0</v>
      </c>
      <c r="I399" s="10" t="e">
        <f t="shared" si="45"/>
        <v>#DIV/0!</v>
      </c>
      <c r="J399" s="107"/>
      <c r="K399" s="9">
        <f t="shared" si="46"/>
        <v>0</v>
      </c>
    </row>
    <row r="400" spans="1:11" x14ac:dyDescent="0.3">
      <c r="A400" s="12">
        <f t="shared" si="42"/>
        <v>1</v>
      </c>
      <c r="B400" s="12">
        <f t="shared" si="43"/>
        <v>1900</v>
      </c>
      <c r="C400" s="102"/>
      <c r="D400" s="105"/>
      <c r="E400" s="106"/>
      <c r="F400" s="11" t="e">
        <f t="shared" si="47"/>
        <v>#DIV/0!</v>
      </c>
      <c r="G400" s="9">
        <f t="shared" si="44"/>
        <v>0</v>
      </c>
      <c r="H400" s="9">
        <f t="shared" si="48"/>
        <v>0</v>
      </c>
      <c r="I400" s="10" t="e">
        <f t="shared" si="45"/>
        <v>#DIV/0!</v>
      </c>
      <c r="J400" s="107"/>
      <c r="K400" s="9">
        <f t="shared" si="46"/>
        <v>0</v>
      </c>
    </row>
  </sheetData>
  <sheetProtection sheet="1" objects="1" scenarios="1"/>
  <autoFilter ref="A1:J400" xr:uid="{00000000-0009-0000-0000-000000000000}"/>
  <sortState xmlns:xlrd2="http://schemas.microsoft.com/office/spreadsheetml/2017/richdata2" ref="A2:WVR400">
    <sortCondition ref="C2:C400"/>
  </sortState>
  <mergeCells count="12">
    <mergeCell ref="S38:T38"/>
    <mergeCell ref="S43:T43"/>
    <mergeCell ref="S39:T39"/>
    <mergeCell ref="S40:T40"/>
    <mergeCell ref="S41:T41"/>
    <mergeCell ref="S42:T42"/>
    <mergeCell ref="S60:T60"/>
    <mergeCell ref="S55:T55"/>
    <mergeCell ref="S56:T56"/>
    <mergeCell ref="S57:T57"/>
    <mergeCell ref="S58:T58"/>
    <mergeCell ref="S59:T59"/>
  </mergeCells>
  <conditionalFormatting sqref="E4">
    <cfRule type="cellIs" priority="2" operator="equal">
      <formula>0</formula>
    </cfRule>
  </conditionalFormatting>
  <conditionalFormatting sqref="F1:F1048576">
    <cfRule type="cellIs" dxfId="4" priority="1" operator="equal">
      <formula>0</formula>
    </cfRule>
  </conditionalFormatting>
  <conditionalFormatting sqref="F2:F400">
    <cfRule type="cellIs" dxfId="3" priority="5" operator="greaterThanOrEqual">
      <formula>1</formula>
    </cfRule>
  </conditionalFormatting>
  <conditionalFormatting sqref="F3:F1048576">
    <cfRule type="cellIs" dxfId="2" priority="6" operator="lessThan">
      <formula>1</formula>
    </cfRule>
  </conditionalFormatting>
  <dataValidations count="1">
    <dataValidation type="list" allowBlank="1" showInputMessage="1" showErrorMessage="1" sqref="D2:D400" xr:uid="{00000000-0002-0000-0000-000000000000}">
      <formula1>$M$1:$P$1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B4:G109"/>
  <sheetViews>
    <sheetView showGridLines="0" showRowColHeaders="0" topLeftCell="A90" zoomScale="210" zoomScaleNormal="210" workbookViewId="0">
      <selection activeCell="F96" sqref="F96"/>
    </sheetView>
  </sheetViews>
  <sheetFormatPr defaultRowHeight="14.4" x14ac:dyDescent="0.3"/>
  <cols>
    <col min="2" max="4" width="18.33203125" style="52" customWidth="1"/>
  </cols>
  <sheetData>
    <row r="4" spans="2:4" ht="29.25" customHeight="1" x14ac:dyDescent="0.3">
      <c r="B4" s="93" t="s">
        <v>14</v>
      </c>
      <c r="C4" s="93" t="s">
        <v>31</v>
      </c>
      <c r="D4" s="93" t="s">
        <v>32</v>
      </c>
    </row>
    <row r="5" spans="2:4" x14ac:dyDescent="0.3">
      <c r="B5" s="94">
        <v>42370</v>
      </c>
      <c r="C5" s="95">
        <v>1.0548999999999999</v>
      </c>
      <c r="D5" s="95">
        <v>1.27</v>
      </c>
    </row>
    <row r="6" spans="2:4" x14ac:dyDescent="0.3">
      <c r="B6" s="94">
        <v>42401</v>
      </c>
      <c r="C6" s="95">
        <v>1.0014000000000001</v>
      </c>
      <c r="D6" s="95">
        <v>0.9</v>
      </c>
    </row>
    <row r="7" spans="2:4" x14ac:dyDescent="0.3">
      <c r="B7" s="94">
        <v>42430</v>
      </c>
      <c r="C7" s="95">
        <v>1.1605000000000001</v>
      </c>
      <c r="D7" s="95">
        <v>0.43</v>
      </c>
    </row>
    <row r="8" spans="2:4" x14ac:dyDescent="0.3">
      <c r="B8" s="94">
        <v>42461</v>
      </c>
      <c r="C8" s="95">
        <v>1.0544</v>
      </c>
      <c r="D8" s="95">
        <v>0.61</v>
      </c>
    </row>
    <row r="9" spans="2:4" x14ac:dyDescent="0.3">
      <c r="B9" s="94">
        <v>42491</v>
      </c>
      <c r="C9" s="95">
        <v>1.1073999999999999</v>
      </c>
      <c r="D9" s="95">
        <v>0.78</v>
      </c>
    </row>
    <row r="10" spans="2:4" x14ac:dyDescent="0.3">
      <c r="B10" s="94">
        <v>42522</v>
      </c>
      <c r="C10" s="95">
        <v>1.1605000000000001</v>
      </c>
      <c r="D10" s="95">
        <v>0.35</v>
      </c>
    </row>
    <row r="11" spans="2:4" x14ac:dyDescent="0.3">
      <c r="B11" s="94">
        <v>42552</v>
      </c>
      <c r="C11" s="95">
        <v>1.1073999999999999</v>
      </c>
      <c r="D11" s="95">
        <v>0.52</v>
      </c>
    </row>
    <row r="12" spans="2:4" x14ac:dyDescent="0.3">
      <c r="B12" s="94">
        <v>42583</v>
      </c>
      <c r="C12" s="95">
        <v>1.2135</v>
      </c>
      <c r="D12" s="95">
        <v>0.44</v>
      </c>
    </row>
    <row r="13" spans="2:4" x14ac:dyDescent="0.3">
      <c r="B13" s="94">
        <v>42614</v>
      </c>
      <c r="C13" s="95">
        <v>1.1073999999999999</v>
      </c>
      <c r="D13" s="95">
        <v>0.08</v>
      </c>
    </row>
    <row r="14" spans="2:4" x14ac:dyDescent="0.3">
      <c r="B14" s="94">
        <v>42644</v>
      </c>
      <c r="C14" s="95">
        <v>1.0474000000000001</v>
      </c>
      <c r="D14" s="95">
        <v>0.26</v>
      </c>
    </row>
    <row r="15" spans="2:4" x14ac:dyDescent="0.3">
      <c r="B15" s="94">
        <v>42675</v>
      </c>
      <c r="C15" s="95">
        <v>1.0367999999999999</v>
      </c>
      <c r="D15" s="95">
        <v>0.18</v>
      </c>
    </row>
    <row r="16" spans="2:4" x14ac:dyDescent="0.3">
      <c r="B16" s="94">
        <v>42705</v>
      </c>
      <c r="C16" s="95">
        <v>1.1216999999999999</v>
      </c>
      <c r="D16" s="95">
        <v>0.3</v>
      </c>
    </row>
    <row r="17" spans="2:4" x14ac:dyDescent="0.3">
      <c r="B17" s="94">
        <v>42736</v>
      </c>
      <c r="C17" s="95">
        <v>1.0846</v>
      </c>
      <c r="D17" s="95">
        <v>0.38</v>
      </c>
    </row>
    <row r="18" spans="2:4" x14ac:dyDescent="0.3">
      <c r="B18" s="94">
        <v>42767</v>
      </c>
      <c r="C18" s="95">
        <v>0.86380000000000001</v>
      </c>
      <c r="D18" s="95">
        <v>0.33</v>
      </c>
    </row>
    <row r="19" spans="2:4" x14ac:dyDescent="0.3">
      <c r="B19" s="94">
        <v>42795</v>
      </c>
      <c r="C19" s="95">
        <v>1.0504</v>
      </c>
      <c r="D19" s="95">
        <v>0.25</v>
      </c>
    </row>
    <row r="20" spans="2:4" x14ac:dyDescent="0.3">
      <c r="B20" s="94">
        <v>42826</v>
      </c>
      <c r="C20" s="95">
        <v>0.78520000000000001</v>
      </c>
      <c r="D20" s="95">
        <v>0.14000000000000001</v>
      </c>
    </row>
    <row r="21" spans="2:4" x14ac:dyDescent="0.3">
      <c r="B21" s="94">
        <v>42856</v>
      </c>
      <c r="C21" s="95">
        <v>0.92549999999999999</v>
      </c>
      <c r="D21" s="95">
        <v>0.31</v>
      </c>
    </row>
    <row r="22" spans="2:4" x14ac:dyDescent="0.3">
      <c r="B22" s="94">
        <v>42887</v>
      </c>
      <c r="C22" s="95">
        <v>0.80810000000000004</v>
      </c>
      <c r="D22" s="95">
        <v>-0.23</v>
      </c>
    </row>
    <row r="23" spans="2:4" x14ac:dyDescent="0.3">
      <c r="B23" s="94">
        <v>42917</v>
      </c>
      <c r="C23" s="95">
        <v>0.79710000000000003</v>
      </c>
      <c r="D23" s="95">
        <v>0.24</v>
      </c>
    </row>
    <row r="24" spans="2:4" x14ac:dyDescent="0.3">
      <c r="B24" s="94">
        <v>42948</v>
      </c>
      <c r="C24" s="95">
        <v>0.8014</v>
      </c>
      <c r="D24" s="95">
        <v>0.19</v>
      </c>
    </row>
    <row r="25" spans="2:4" x14ac:dyDescent="0.3">
      <c r="B25" s="94">
        <v>42979</v>
      </c>
      <c r="C25" s="95">
        <v>0.63770000000000004</v>
      </c>
      <c r="D25" s="95">
        <v>0.16</v>
      </c>
    </row>
    <row r="26" spans="2:4" x14ac:dyDescent="0.3">
      <c r="B26" s="94">
        <v>43009</v>
      </c>
      <c r="C26" s="95">
        <v>0.6431</v>
      </c>
      <c r="D26" s="95">
        <v>0.42</v>
      </c>
    </row>
    <row r="27" spans="2:4" x14ac:dyDescent="0.3">
      <c r="B27" s="94">
        <v>43040</v>
      </c>
      <c r="C27" s="95">
        <v>0.5675</v>
      </c>
      <c r="D27" s="95">
        <v>0.28000000000000003</v>
      </c>
    </row>
    <row r="28" spans="2:4" x14ac:dyDescent="0.3">
      <c r="B28" s="94">
        <v>43070</v>
      </c>
      <c r="C28" s="95">
        <v>0.53769999999999996</v>
      </c>
      <c r="D28" s="95">
        <v>0.44</v>
      </c>
    </row>
    <row r="29" spans="2:4" x14ac:dyDescent="0.3">
      <c r="B29" s="94">
        <v>43101</v>
      </c>
      <c r="C29" s="95">
        <v>0.58340000000000003</v>
      </c>
      <c r="D29" s="95">
        <v>0.28999999999999998</v>
      </c>
    </row>
    <row r="30" spans="2:4" x14ac:dyDescent="0.3">
      <c r="B30" s="94">
        <v>43132</v>
      </c>
      <c r="C30" s="95">
        <v>0.46489999999999998</v>
      </c>
      <c r="D30" s="95">
        <v>0.32</v>
      </c>
    </row>
    <row r="31" spans="2:4" x14ac:dyDescent="0.3">
      <c r="B31" s="94">
        <v>43160</v>
      </c>
      <c r="C31" s="95">
        <v>0.53159999999999996</v>
      </c>
      <c r="D31" s="95">
        <v>0.09</v>
      </c>
    </row>
    <row r="32" spans="2:4" x14ac:dyDescent="0.3">
      <c r="B32" s="94">
        <v>43191</v>
      </c>
      <c r="C32" s="95">
        <v>0.51749999999999996</v>
      </c>
      <c r="D32" s="95">
        <v>0.22</v>
      </c>
    </row>
    <row r="33" spans="2:4" x14ac:dyDescent="0.3">
      <c r="B33" s="94">
        <v>43221</v>
      </c>
      <c r="C33" s="95">
        <v>0.51749999999999996</v>
      </c>
      <c r="D33" s="95">
        <v>0.4</v>
      </c>
    </row>
    <row r="34" spans="2:4" x14ac:dyDescent="0.3">
      <c r="B34" s="94">
        <v>43252</v>
      </c>
      <c r="C34" s="95">
        <v>0.51749999999999996</v>
      </c>
      <c r="D34" s="95">
        <v>1.26</v>
      </c>
    </row>
    <row r="35" spans="2:4" x14ac:dyDescent="0.3">
      <c r="B35" s="94">
        <v>43282</v>
      </c>
      <c r="C35" s="95">
        <v>0.54220000000000002</v>
      </c>
      <c r="D35" s="95">
        <v>0.3</v>
      </c>
    </row>
    <row r="36" spans="2:4" x14ac:dyDescent="0.3">
      <c r="B36" s="94">
        <v>43313</v>
      </c>
      <c r="C36" s="95">
        <v>0.56689999999999996</v>
      </c>
      <c r="D36" s="95">
        <v>-0.09</v>
      </c>
    </row>
    <row r="37" spans="2:4" x14ac:dyDescent="0.3">
      <c r="B37" s="94">
        <v>43344</v>
      </c>
      <c r="C37" s="95">
        <v>0.46810000000000002</v>
      </c>
      <c r="D37" s="95">
        <v>0.48</v>
      </c>
    </row>
    <row r="38" spans="2:4" x14ac:dyDescent="0.3">
      <c r="B38" s="94">
        <v>43374</v>
      </c>
      <c r="C38" s="95">
        <v>0.54300000000000004</v>
      </c>
      <c r="D38" s="95">
        <v>0.45</v>
      </c>
    </row>
    <row r="39" spans="2:4" x14ac:dyDescent="0.3">
      <c r="B39" s="94">
        <v>43405</v>
      </c>
      <c r="C39" s="95">
        <v>0.49359999999999998</v>
      </c>
      <c r="D39" s="95">
        <v>-0.21</v>
      </c>
    </row>
    <row r="40" spans="2:4" x14ac:dyDescent="0.3">
      <c r="B40" s="94">
        <v>43435</v>
      </c>
      <c r="C40" s="95">
        <v>0.49359999999999998</v>
      </c>
      <c r="D40" s="95">
        <v>0.1</v>
      </c>
    </row>
    <row r="41" spans="2:4" x14ac:dyDescent="0.3">
      <c r="B41" s="94">
        <v>43466</v>
      </c>
      <c r="C41" s="95">
        <v>0.54300000000000004</v>
      </c>
      <c r="D41" s="95">
        <v>0.32</v>
      </c>
    </row>
    <row r="42" spans="2:4" x14ac:dyDescent="0.3">
      <c r="B42" s="94">
        <v>43497</v>
      </c>
      <c r="C42" s="95">
        <v>0.49359999999999998</v>
      </c>
      <c r="D42" s="95">
        <v>0.43</v>
      </c>
    </row>
    <row r="43" spans="2:4" x14ac:dyDescent="0.3">
      <c r="B43" s="94">
        <v>43525</v>
      </c>
      <c r="C43" s="95">
        <v>0.46879999999999999</v>
      </c>
      <c r="D43" s="95">
        <v>0.75</v>
      </c>
    </row>
    <row r="44" spans="2:4" x14ac:dyDescent="0.3">
      <c r="B44" s="94">
        <v>43556</v>
      </c>
      <c r="C44" s="95">
        <v>0.51829999999999998</v>
      </c>
      <c r="D44" s="95">
        <v>0.56999999999999995</v>
      </c>
    </row>
    <row r="45" spans="2:4" x14ac:dyDescent="0.3">
      <c r="B45" s="94">
        <v>43586</v>
      </c>
      <c r="C45" s="95">
        <v>0.54300000000000004</v>
      </c>
      <c r="D45" s="95">
        <v>0.13</v>
      </c>
    </row>
    <row r="46" spans="2:4" x14ac:dyDescent="0.3">
      <c r="B46" s="94">
        <v>43617</v>
      </c>
      <c r="C46" s="95">
        <v>0.46879999999999999</v>
      </c>
      <c r="D46" s="95">
        <v>0.01</v>
      </c>
    </row>
    <row r="47" spans="2:4" x14ac:dyDescent="0.3">
      <c r="B47" s="94">
        <v>43647</v>
      </c>
      <c r="C47" s="95">
        <v>0.56779999999999997</v>
      </c>
      <c r="D47" s="95">
        <v>0.19</v>
      </c>
    </row>
    <row r="48" spans="2:4" x14ac:dyDescent="0.3">
      <c r="B48" s="94">
        <v>43678</v>
      </c>
      <c r="C48" s="95">
        <v>0.50170000000000003</v>
      </c>
      <c r="D48" s="95">
        <v>0.11</v>
      </c>
    </row>
    <row r="49" spans="2:4" x14ac:dyDescent="0.3">
      <c r="B49" s="94">
        <v>43709</v>
      </c>
      <c r="C49" s="95">
        <v>0.46379999999999999</v>
      </c>
      <c r="D49" s="95">
        <v>-0.04</v>
      </c>
    </row>
    <row r="50" spans="2:4" x14ac:dyDescent="0.3">
      <c r="B50" s="94">
        <v>43739</v>
      </c>
      <c r="C50" s="95">
        <v>0.4793</v>
      </c>
      <c r="D50" s="95">
        <v>0.1</v>
      </c>
    </row>
    <row r="51" spans="2:4" x14ac:dyDescent="0.3">
      <c r="B51" s="94">
        <v>43770</v>
      </c>
      <c r="C51" s="95">
        <v>0.38040000000000002</v>
      </c>
      <c r="D51" s="95">
        <v>0.51</v>
      </c>
    </row>
    <row r="52" spans="2:4" x14ac:dyDescent="0.3">
      <c r="B52" s="94">
        <v>43800</v>
      </c>
      <c r="C52" s="95">
        <v>0.37469999999999998</v>
      </c>
      <c r="D52" s="95">
        <v>1.1499999999999999</v>
      </c>
    </row>
    <row r="53" spans="2:4" x14ac:dyDescent="0.3">
      <c r="B53" s="94">
        <v>43831</v>
      </c>
      <c r="C53" s="95">
        <v>0.37659999999999999</v>
      </c>
      <c r="D53" s="95">
        <v>0.21</v>
      </c>
    </row>
    <row r="54" spans="2:4" x14ac:dyDescent="0.3">
      <c r="B54" s="94">
        <v>43862</v>
      </c>
      <c r="C54" s="95">
        <v>0.2949</v>
      </c>
      <c r="D54" s="95">
        <v>0.25</v>
      </c>
    </row>
    <row r="55" spans="2:4" x14ac:dyDescent="0.3">
      <c r="B55" s="94">
        <v>43891</v>
      </c>
      <c r="C55" s="95">
        <v>0.33839999999999998</v>
      </c>
      <c r="D55" s="95">
        <v>7.0000000000000007E-2</v>
      </c>
    </row>
    <row r="56" spans="2:4" x14ac:dyDescent="0.3">
      <c r="B56" s="94">
        <v>43922</v>
      </c>
      <c r="C56" s="95">
        <v>0.29920000000000002</v>
      </c>
      <c r="D56" s="95">
        <v>-0.31</v>
      </c>
    </row>
    <row r="57" spans="2:4" x14ac:dyDescent="0.3">
      <c r="B57" s="94">
        <v>43952</v>
      </c>
      <c r="C57" s="95">
        <v>0.25009999999999999</v>
      </c>
      <c r="D57" s="95">
        <v>-0.38</v>
      </c>
    </row>
    <row r="58" spans="2:4" x14ac:dyDescent="0.3">
      <c r="B58" s="94">
        <v>43983</v>
      </c>
      <c r="C58" s="95">
        <v>0.21229999999999999</v>
      </c>
      <c r="D58" s="95">
        <v>0.26</v>
      </c>
    </row>
    <row r="59" spans="2:4" x14ac:dyDescent="0.3">
      <c r="B59" s="94">
        <v>44013</v>
      </c>
      <c r="C59" s="95">
        <v>0.1943</v>
      </c>
      <c r="D59" s="95">
        <v>0.36</v>
      </c>
    </row>
    <row r="60" spans="2:4" x14ac:dyDescent="0.3">
      <c r="B60" s="94">
        <v>44044</v>
      </c>
      <c r="C60" s="95">
        <v>0.16</v>
      </c>
      <c r="D60" s="95">
        <v>0.24</v>
      </c>
    </row>
    <row r="61" spans="2:4" x14ac:dyDescent="0.3">
      <c r="B61" s="94">
        <v>44075</v>
      </c>
      <c r="C61" s="95">
        <f t="shared" ref="C61:C62" si="0">C60</f>
        <v>0.16</v>
      </c>
      <c r="D61" s="95">
        <v>0.64</v>
      </c>
    </row>
    <row r="62" spans="2:4" x14ac:dyDescent="0.3">
      <c r="B62" s="94">
        <v>44105</v>
      </c>
      <c r="C62" s="95">
        <f t="shared" si="0"/>
        <v>0.16</v>
      </c>
      <c r="D62" s="95">
        <v>0.86</v>
      </c>
    </row>
    <row r="63" spans="2:4" x14ac:dyDescent="0.3">
      <c r="B63" s="94">
        <v>44136</v>
      </c>
      <c r="C63" s="95">
        <v>0.15</v>
      </c>
      <c r="D63" s="95">
        <v>0.89</v>
      </c>
    </row>
    <row r="64" spans="2:4" x14ac:dyDescent="0.3">
      <c r="B64" s="94">
        <v>44166</v>
      </c>
      <c r="C64" s="95">
        <v>0.16</v>
      </c>
      <c r="D64" s="95">
        <v>1.35</v>
      </c>
    </row>
    <row r="65" spans="2:4" x14ac:dyDescent="0.3">
      <c r="B65" s="94">
        <v>44197</v>
      </c>
      <c r="C65" s="95">
        <v>0.15</v>
      </c>
      <c r="D65" s="95">
        <v>0.25</v>
      </c>
    </row>
    <row r="66" spans="2:4" x14ac:dyDescent="0.3">
      <c r="B66" s="94">
        <v>44228</v>
      </c>
      <c r="C66" s="95">
        <v>0.13</v>
      </c>
      <c r="D66" s="95">
        <v>0.86</v>
      </c>
    </row>
    <row r="67" spans="2:4" x14ac:dyDescent="0.3">
      <c r="B67" s="94">
        <v>44256</v>
      </c>
      <c r="C67" s="95">
        <v>0.2</v>
      </c>
      <c r="D67" s="95">
        <v>0.93</v>
      </c>
    </row>
    <row r="68" spans="2:4" x14ac:dyDescent="0.3">
      <c r="B68" s="94">
        <v>44287</v>
      </c>
      <c r="C68" s="95">
        <v>0.21</v>
      </c>
      <c r="D68" s="95">
        <v>0.31</v>
      </c>
    </row>
    <row r="69" spans="2:4" x14ac:dyDescent="0.3">
      <c r="B69" s="94">
        <v>44317</v>
      </c>
      <c r="C69" s="95">
        <v>0.27</v>
      </c>
      <c r="D69" s="95">
        <v>0.83</v>
      </c>
    </row>
    <row r="70" spans="2:4" x14ac:dyDescent="0.3">
      <c r="B70" s="94">
        <v>44348</v>
      </c>
      <c r="C70" s="95">
        <v>0.31</v>
      </c>
      <c r="D70" s="95">
        <v>0.53</v>
      </c>
    </row>
    <row r="71" spans="2:4" x14ac:dyDescent="0.3">
      <c r="B71" s="94">
        <v>44378</v>
      </c>
      <c r="C71" s="95">
        <v>0.36</v>
      </c>
      <c r="D71" s="95">
        <v>0.96</v>
      </c>
    </row>
    <row r="72" spans="2:4" x14ac:dyDescent="0.3">
      <c r="B72" s="94">
        <v>44409</v>
      </c>
      <c r="C72" s="95">
        <v>0.43</v>
      </c>
      <c r="D72" s="95">
        <v>0.87</v>
      </c>
    </row>
    <row r="73" spans="2:4" x14ac:dyDescent="0.3">
      <c r="B73" s="94">
        <v>44440</v>
      </c>
      <c r="C73" s="95">
        <v>0.44</v>
      </c>
      <c r="D73" s="95">
        <v>1.1599999999999999</v>
      </c>
    </row>
    <row r="74" spans="2:4" x14ac:dyDescent="0.3">
      <c r="B74" s="94">
        <v>44470</v>
      </c>
      <c r="C74" s="95">
        <v>0.49</v>
      </c>
      <c r="D74" s="95">
        <v>1.25</v>
      </c>
    </row>
    <row r="75" spans="2:4" x14ac:dyDescent="0.3">
      <c r="B75" s="94">
        <v>44501</v>
      </c>
      <c r="C75" s="95">
        <v>0.59</v>
      </c>
      <c r="D75" s="95">
        <v>0.95</v>
      </c>
    </row>
    <row r="76" spans="2:4" x14ac:dyDescent="0.3">
      <c r="B76" s="94">
        <v>44531</v>
      </c>
      <c r="C76" s="95">
        <v>0.77</v>
      </c>
      <c r="D76" s="95">
        <v>0.73</v>
      </c>
    </row>
    <row r="77" spans="2:4" x14ac:dyDescent="0.3">
      <c r="B77" s="94">
        <v>44562</v>
      </c>
      <c r="C77" s="95">
        <v>0.73</v>
      </c>
      <c r="D77" s="95">
        <v>0.54</v>
      </c>
    </row>
    <row r="78" spans="2:4" x14ac:dyDescent="0.3">
      <c r="B78" s="94">
        <v>44593</v>
      </c>
      <c r="C78" s="95">
        <v>0.76</v>
      </c>
      <c r="D78" s="95">
        <v>1.01</v>
      </c>
    </row>
    <row r="79" spans="2:4" x14ac:dyDescent="0.3">
      <c r="B79" s="94">
        <v>44621</v>
      </c>
      <c r="C79" s="95">
        <v>0.96</v>
      </c>
      <c r="D79" s="95">
        <v>1.62</v>
      </c>
    </row>
    <row r="80" spans="2:4" x14ac:dyDescent="0.3">
      <c r="B80" s="94">
        <v>44652</v>
      </c>
      <c r="C80" s="95">
        <v>0.83</v>
      </c>
      <c r="D80" s="95">
        <v>1.06</v>
      </c>
    </row>
    <row r="81" spans="2:7" x14ac:dyDescent="0.3">
      <c r="B81" s="85">
        <v>44682</v>
      </c>
      <c r="C81" s="95">
        <v>1.03</v>
      </c>
      <c r="D81" s="95">
        <v>0.47</v>
      </c>
    </row>
    <row r="82" spans="2:7" x14ac:dyDescent="0.3">
      <c r="B82" s="85">
        <v>44713</v>
      </c>
      <c r="C82" s="95">
        <v>0.61</v>
      </c>
      <c r="D82" s="95">
        <v>0.67</v>
      </c>
    </row>
    <row r="83" spans="2:7" x14ac:dyDescent="0.3">
      <c r="B83" s="85">
        <v>44743</v>
      </c>
      <c r="C83" s="95">
        <v>1.03</v>
      </c>
      <c r="D83" s="95">
        <v>-0.68</v>
      </c>
    </row>
    <row r="84" spans="2:7" x14ac:dyDescent="0.3">
      <c r="B84" s="85">
        <v>44774</v>
      </c>
      <c r="C84" s="95">
        <v>1.1599999999999999</v>
      </c>
      <c r="D84" s="95">
        <v>-0.36</v>
      </c>
    </row>
    <row r="85" spans="2:7" x14ac:dyDescent="0.3">
      <c r="B85" s="85">
        <v>44805</v>
      </c>
      <c r="C85" s="95">
        <v>1.0720000000000001</v>
      </c>
      <c r="D85" s="95">
        <v>-0.28999999999999998</v>
      </c>
    </row>
    <row r="86" spans="2:7" x14ac:dyDescent="0.3">
      <c r="B86" s="85">
        <v>44835</v>
      </c>
      <c r="C86" s="95">
        <v>1.0206999999999999</v>
      </c>
      <c r="D86" s="95">
        <v>0.59</v>
      </c>
      <c r="G86" s="99"/>
    </row>
    <row r="87" spans="2:7" x14ac:dyDescent="0.3">
      <c r="B87" s="85">
        <v>44866</v>
      </c>
      <c r="C87" s="109">
        <v>1.0206999999999999</v>
      </c>
      <c r="D87" s="95">
        <v>0.41</v>
      </c>
      <c r="F87" s="26"/>
    </row>
    <row r="88" spans="2:7" x14ac:dyDescent="0.3">
      <c r="B88" s="85">
        <v>44896</v>
      </c>
      <c r="C88" s="109">
        <v>1.1233</v>
      </c>
      <c r="D88" s="95">
        <v>0.62</v>
      </c>
    </row>
    <row r="89" spans="2:7" x14ac:dyDescent="0.3">
      <c r="B89" s="85">
        <v>44927</v>
      </c>
      <c r="C89" s="109">
        <v>1.1233</v>
      </c>
      <c r="D89" s="95">
        <v>0.53</v>
      </c>
    </row>
    <row r="90" spans="2:7" x14ac:dyDescent="0.3">
      <c r="B90" s="85">
        <v>44958</v>
      </c>
      <c r="C90" s="95">
        <v>0.91810000000000003</v>
      </c>
      <c r="D90" s="95">
        <v>0.84</v>
      </c>
    </row>
    <row r="91" spans="2:7" x14ac:dyDescent="0.3">
      <c r="B91" s="85">
        <v>44986</v>
      </c>
      <c r="C91" s="95">
        <v>1.1747000000000001</v>
      </c>
      <c r="D91" s="95">
        <v>0.71</v>
      </c>
    </row>
    <row r="92" spans="2:7" x14ac:dyDescent="0.3">
      <c r="B92" s="85">
        <v>45017</v>
      </c>
      <c r="C92" s="95">
        <v>0.91810000000000003</v>
      </c>
      <c r="D92" s="95">
        <v>0.61</v>
      </c>
    </row>
    <row r="93" spans="2:7" x14ac:dyDescent="0.3">
      <c r="B93" s="85">
        <v>45047</v>
      </c>
      <c r="C93" s="95">
        <v>1.1233</v>
      </c>
      <c r="D93" s="95">
        <v>0.23</v>
      </c>
    </row>
    <row r="94" spans="2:7" x14ac:dyDescent="0.3">
      <c r="B94" s="85">
        <v>45078</v>
      </c>
      <c r="C94" s="95">
        <v>1.0720000000000001</v>
      </c>
      <c r="D94" s="95">
        <v>-0.08</v>
      </c>
    </row>
    <row r="95" spans="2:7" x14ac:dyDescent="0.3">
      <c r="B95" s="85">
        <v>45108</v>
      </c>
      <c r="C95" s="95">
        <f>C94</f>
        <v>1.0720000000000001</v>
      </c>
      <c r="D95" s="95">
        <f>O115</f>
        <v>0</v>
      </c>
    </row>
    <row r="96" spans="2:7" x14ac:dyDescent="0.3">
      <c r="B96" s="85">
        <v>45139</v>
      </c>
      <c r="C96" s="95">
        <v>1.1375</v>
      </c>
      <c r="D96" s="95">
        <f>O116</f>
        <v>0</v>
      </c>
      <c r="F96" s="111" t="s">
        <v>52</v>
      </c>
    </row>
    <row r="97" spans="2:4" x14ac:dyDescent="0.3">
      <c r="B97" s="85">
        <v>45170</v>
      </c>
      <c r="C97" s="95">
        <v>0.97289999999999999</v>
      </c>
      <c r="D97" s="95">
        <v>0.26</v>
      </c>
    </row>
    <row r="98" spans="2:4" x14ac:dyDescent="0.3">
      <c r="B98" s="85">
        <v>45200</v>
      </c>
      <c r="C98" s="95">
        <v>0.99760000000000004</v>
      </c>
      <c r="D98" s="110">
        <v>0.26</v>
      </c>
    </row>
    <row r="100" spans="2:4" x14ac:dyDescent="0.3">
      <c r="C100" s="86"/>
    </row>
    <row r="101" spans="2:4" x14ac:dyDescent="0.3">
      <c r="C101" s="86"/>
    </row>
    <row r="102" spans="2:4" x14ac:dyDescent="0.3">
      <c r="C102" s="86"/>
    </row>
    <row r="109" spans="2:4" x14ac:dyDescent="0.3">
      <c r="B109" s="100"/>
    </row>
  </sheetData>
  <phoneticPr fontId="15" type="noConversion"/>
  <hyperlinks>
    <hyperlink ref="F96" r:id="rId1" xr:uid="{9D5FCFFD-08CC-40DC-B2F3-7866889649D2}"/>
  </hyperlinks>
  <pageMargins left="0.511811024" right="0.511811024" top="0.78740157499999996" bottom="0.78740157499999996" header="0.31496062000000002" footer="0.31496062000000002"/>
  <pageSetup orientation="portrait"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 tint="4.9989318521683403E-2"/>
  </sheetPr>
  <dimension ref="B1:F31"/>
  <sheetViews>
    <sheetView showGridLines="0" showRowColHeaders="0" zoomScale="160" zoomScaleNormal="160" workbookViewId="0">
      <selection activeCell="E12" sqref="E12"/>
    </sheetView>
  </sheetViews>
  <sheetFormatPr defaultRowHeight="14.4" x14ac:dyDescent="0.3"/>
  <cols>
    <col min="1" max="1" width="3.109375" customWidth="1"/>
    <col min="2" max="2" width="26.88671875" bestFit="1" customWidth="1"/>
    <col min="3" max="3" width="13" customWidth="1"/>
    <col min="4" max="4" width="21" customWidth="1"/>
    <col min="5" max="5" width="16.6640625" bestFit="1" customWidth="1"/>
    <col min="6" max="6" width="8.109375" bestFit="1" customWidth="1"/>
  </cols>
  <sheetData>
    <row r="1" spans="2:6" ht="12.75" customHeight="1" x14ac:dyDescent="0.3"/>
    <row r="2" spans="2:6" ht="28.5" customHeight="1" x14ac:dyDescent="0.3">
      <c r="B2" s="125" t="s">
        <v>42</v>
      </c>
      <c r="C2" s="125"/>
      <c r="D2" s="125"/>
      <c r="E2" s="125"/>
    </row>
    <row r="4" spans="2:6" ht="21" x14ac:dyDescent="0.4">
      <c r="B4" s="37"/>
      <c r="C4" s="38" t="s">
        <v>21</v>
      </c>
      <c r="D4" s="122" t="str">
        <f ca="1">'Evolução do Patrimônio'!E397</f>
        <v>Carteira</v>
      </c>
      <c r="E4" s="122"/>
      <c r="F4" s="41"/>
    </row>
    <row r="5" spans="2:6" ht="23.25" customHeight="1" x14ac:dyDescent="0.4">
      <c r="B5" s="37"/>
      <c r="C5" s="39" t="s">
        <v>33</v>
      </c>
      <c r="D5" s="123">
        <v>1500</v>
      </c>
      <c r="E5" s="123"/>
    </row>
    <row r="6" spans="2:6" ht="23.25" customHeight="1" x14ac:dyDescent="0.4">
      <c r="D6" s="35"/>
      <c r="E6" s="35"/>
    </row>
    <row r="7" spans="2:6" ht="23.25" customHeight="1" x14ac:dyDescent="0.4">
      <c r="B7" s="37"/>
      <c r="C7" s="38" t="s">
        <v>35</v>
      </c>
      <c r="D7" s="123">
        <v>3000</v>
      </c>
      <c r="E7" s="123"/>
    </row>
    <row r="8" spans="2:6" ht="23.25" customHeight="1" x14ac:dyDescent="0.4">
      <c r="B8" s="30"/>
      <c r="C8" s="30"/>
      <c r="D8" s="47" t="s">
        <v>22</v>
      </c>
      <c r="E8" s="48">
        <f ca="1">'Evolução do Patrimônio'!$M$397/'Evolução do Patrimônio'!$M$18-1</f>
        <v>0</v>
      </c>
    </row>
    <row r="9" spans="2:6" ht="23.25" customHeight="1" x14ac:dyDescent="0.4">
      <c r="B9" s="33"/>
      <c r="C9" s="33"/>
      <c r="D9" s="34" t="s">
        <v>30</v>
      </c>
      <c r="E9" s="96" t="e">
        <f ca="1">(1+E8)^(1/(COUNTIF('Evolução do Patrimônio'!G19:G397,"&lt;&gt;0")))-1</f>
        <v>#DIV/0!</v>
      </c>
    </row>
    <row r="10" spans="2:6" ht="23.25" customHeight="1" x14ac:dyDescent="0.4">
      <c r="B10" s="33"/>
      <c r="C10" s="33"/>
      <c r="D10" s="34" t="s">
        <v>23</v>
      </c>
      <c r="E10" s="97" t="e">
        <f ca="1">E8/('Evolução do Patrimônio'!N397/'Evolução do Patrimônio'!N18-1)</f>
        <v>#DIV/0!</v>
      </c>
    </row>
    <row r="11" spans="2:6" ht="23.25" customHeight="1" x14ac:dyDescent="0.4">
      <c r="B11" s="30"/>
      <c r="C11" s="30"/>
      <c r="D11" s="47" t="s">
        <v>28</v>
      </c>
      <c r="E11" s="48">
        <f ca="1">'Evolução do Patrimônio'!$O$397/'Evolução do Patrimônio'!$O$18-1</f>
        <v>0</v>
      </c>
    </row>
    <row r="12" spans="2:6" ht="23.25" customHeight="1" x14ac:dyDescent="0.4">
      <c r="B12" s="33"/>
      <c r="C12" s="33"/>
      <c r="D12" s="34" t="s">
        <v>29</v>
      </c>
      <c r="E12" s="96">
        <f ca="1">(1+E11)^(1/(COUNTIF('Evolução do Patrimônio'!L19:L397,"&lt;&gt;0")))-1</f>
        <v>0</v>
      </c>
    </row>
    <row r="13" spans="2:6" ht="23.25" customHeight="1" x14ac:dyDescent="0.4">
      <c r="B13" s="33"/>
      <c r="C13" s="33"/>
      <c r="D13" s="34" t="s">
        <v>51</v>
      </c>
      <c r="E13" s="101" t="e">
        <f ca="1">_xlfn.FLOOR.MATH(SUM('Evolução do Patrimônio'!L19:L397)/COUNTIF('Evolução do Patrimônio'!L19:L397,"&lt;&gt;0"),100)</f>
        <v>#VALUE!</v>
      </c>
    </row>
    <row r="14" spans="2:6" ht="23.25" customHeight="1" x14ac:dyDescent="0.3"/>
    <row r="15" spans="2:6" ht="23.25" customHeight="1" x14ac:dyDescent="0.4">
      <c r="B15" s="31"/>
      <c r="C15" s="32" t="s">
        <v>36</v>
      </c>
      <c r="D15" s="124" t="e">
        <f ca="1">_xlfn.FLOOR.MATH(D7/E12,1000)</f>
        <v>#DIV/0!</v>
      </c>
      <c r="E15" s="124"/>
      <c r="F15" s="40"/>
    </row>
    <row r="16" spans="2:6" ht="23.25" customHeight="1" x14ac:dyDescent="0.35">
      <c r="B16" s="31"/>
      <c r="C16" s="36" t="s">
        <v>37</v>
      </c>
      <c r="D16" s="50">
        <f ca="1">IFERROR(ROUND(NPER(E12,D5,D4,-D15)/12,0),0)</f>
        <v>0</v>
      </c>
      <c r="E16" s="33" t="s">
        <v>17</v>
      </c>
    </row>
    <row r="17" spans="2:5" ht="23.25" customHeight="1" x14ac:dyDescent="0.3"/>
    <row r="18" spans="2:5" x14ac:dyDescent="0.3">
      <c r="D18" s="51"/>
    </row>
    <row r="20" spans="2:5" ht="21" x14ac:dyDescent="0.4">
      <c r="B20" s="1"/>
      <c r="C20" s="1"/>
      <c r="D20" s="77"/>
      <c r="E20" s="78"/>
    </row>
    <row r="21" spans="2:5" ht="21" x14ac:dyDescent="0.4">
      <c r="B21" s="1"/>
      <c r="C21" s="1"/>
      <c r="D21" s="77"/>
      <c r="E21" s="78"/>
    </row>
    <row r="22" spans="2:5" ht="21" x14ac:dyDescent="0.4">
      <c r="B22" s="1"/>
      <c r="C22" s="1"/>
      <c r="D22" s="77"/>
      <c r="E22" s="79"/>
    </row>
    <row r="25" spans="2:5" ht="21" x14ac:dyDescent="0.4">
      <c r="B25" s="67"/>
      <c r="C25" s="68"/>
      <c r="D25" s="69"/>
    </row>
    <row r="26" spans="2:5" ht="21" x14ac:dyDescent="0.4">
      <c r="B26" s="67"/>
      <c r="C26" s="70"/>
      <c r="D26" s="69"/>
    </row>
    <row r="27" spans="2:5" ht="21" x14ac:dyDescent="0.4">
      <c r="B27" s="67"/>
      <c r="C27" s="70"/>
      <c r="D27" s="69"/>
    </row>
    <row r="28" spans="2:5" ht="21" x14ac:dyDescent="0.4">
      <c r="B28" s="67"/>
      <c r="C28" s="70"/>
      <c r="D28" s="69"/>
    </row>
    <row r="29" spans="2:5" ht="21" x14ac:dyDescent="0.4">
      <c r="B29" s="67"/>
      <c r="C29" s="70"/>
      <c r="D29" s="69"/>
    </row>
    <row r="30" spans="2:5" ht="21" x14ac:dyDescent="0.4">
      <c r="B30" s="67"/>
      <c r="C30" s="70"/>
      <c r="D30" s="69"/>
    </row>
    <row r="31" spans="2:5" ht="21" x14ac:dyDescent="0.4">
      <c r="B31" s="71"/>
      <c r="C31" s="72"/>
      <c r="D31" s="73"/>
    </row>
  </sheetData>
  <sheetProtection sheet="1" objects="1" scenarios="1"/>
  <mergeCells count="5">
    <mergeCell ref="D4:E4"/>
    <mergeCell ref="D5:E5"/>
    <mergeCell ref="D7:E7"/>
    <mergeCell ref="D15:E15"/>
    <mergeCell ref="B2:E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382D6-E187-4F5C-B580-A710347CBF06}">
  <sheetPr>
    <tabColor rgb="FF0070C0"/>
  </sheetPr>
  <dimension ref="C4:J20"/>
  <sheetViews>
    <sheetView showGridLines="0" showRowColHeaders="0" zoomScale="140" zoomScaleNormal="140" workbookViewId="0">
      <selection activeCell="C13" sqref="C13"/>
    </sheetView>
  </sheetViews>
  <sheetFormatPr defaultRowHeight="14.4" x14ac:dyDescent="0.3"/>
  <cols>
    <col min="3" max="3" width="17.33203125" style="52" customWidth="1"/>
    <col min="4" max="4" width="24.21875" customWidth="1"/>
    <col min="5" max="5" width="17.77734375" customWidth="1"/>
    <col min="10" max="10" width="12" bestFit="1" customWidth="1"/>
  </cols>
  <sheetData>
    <row r="4" spans="3:10" x14ac:dyDescent="0.3">
      <c r="J4" s="30"/>
    </row>
    <row r="5" spans="3:10" x14ac:dyDescent="0.3">
      <c r="J5" s="30"/>
    </row>
    <row r="6" spans="3:10" x14ac:dyDescent="0.3">
      <c r="J6" s="114">
        <f>MAX(Cotização!C2:C400)</f>
        <v>0</v>
      </c>
    </row>
    <row r="7" spans="3:10" x14ac:dyDescent="0.3">
      <c r="J7" s="115" t="e">
        <f>ROUND(VLOOKUP(J6,Cotização!C2:J400,6,TRUE),4)</f>
        <v>#N/A</v>
      </c>
    </row>
    <row r="8" spans="3:10" x14ac:dyDescent="0.3">
      <c r="J8" s="30" t="e">
        <f>VLOOKUP(J6,Cotização!C2:J400,4,TRUE)</f>
        <v>#N/A</v>
      </c>
    </row>
    <row r="9" spans="3:10" x14ac:dyDescent="0.3">
      <c r="J9" s="116">
        <f>ROUND(SUM(D12:D16),4)</f>
        <v>0</v>
      </c>
    </row>
    <row r="10" spans="3:10" ht="21" x14ac:dyDescent="0.3">
      <c r="C10" s="112" t="s">
        <v>53</v>
      </c>
      <c r="D10" s="112" t="s">
        <v>9</v>
      </c>
      <c r="E10" s="112" t="s">
        <v>54</v>
      </c>
      <c r="J10" s="30" t="e">
        <f>J9=J7</f>
        <v>#N/A</v>
      </c>
    </row>
    <row r="11" spans="3:10" x14ac:dyDescent="0.3">
      <c r="J11" s="30"/>
    </row>
    <row r="12" spans="3:10" x14ac:dyDescent="0.3">
      <c r="C12" s="113"/>
      <c r="D12" s="118">
        <f>Cotização!G2+Cotização!G6</f>
        <v>0</v>
      </c>
      <c r="E12" s="117" t="e">
        <f>D12*J8</f>
        <v>#N/A</v>
      </c>
      <c r="J12" s="30"/>
    </row>
    <row r="13" spans="3:10" x14ac:dyDescent="0.3">
      <c r="C13" s="113"/>
      <c r="D13" s="118">
        <f>Cotização!G3+Cotização!G5</f>
        <v>0</v>
      </c>
      <c r="E13" s="117" t="e">
        <f>D13*J8</f>
        <v>#N/A</v>
      </c>
      <c r="J13" s="30"/>
    </row>
    <row r="14" spans="3:10" x14ac:dyDescent="0.3">
      <c r="C14" s="113"/>
      <c r="D14" s="119"/>
      <c r="E14" s="117"/>
      <c r="J14" s="30"/>
    </row>
    <row r="15" spans="3:10" x14ac:dyDescent="0.3">
      <c r="C15" s="113"/>
      <c r="D15" s="119"/>
      <c r="E15" s="117"/>
      <c r="J15" s="30"/>
    </row>
    <row r="16" spans="3:10" x14ac:dyDescent="0.3">
      <c r="C16" s="113"/>
      <c r="D16" s="118"/>
      <c r="E16" s="117"/>
    </row>
    <row r="17" spans="3:5" x14ac:dyDescent="0.3">
      <c r="C17" s="113"/>
      <c r="D17" s="119"/>
      <c r="E17" s="117"/>
    </row>
    <row r="20" spans="3:5" ht="28.8" x14ac:dyDescent="0.55000000000000004">
      <c r="C20" s="126" t="e">
        <f>IF((J10)=TRUE,"LANÇAMENTOS CORRETOS","LANÇAMENTOS ERRADOS")</f>
        <v>#N/A</v>
      </c>
      <c r="D20" s="126"/>
      <c r="E20" s="126"/>
    </row>
  </sheetData>
  <mergeCells count="1">
    <mergeCell ref="C20:E20"/>
  </mergeCells>
  <conditionalFormatting sqref="C20">
    <cfRule type="cellIs" dxfId="1" priority="1" operator="equal">
      <formula>"LANÇAMENTOS ERRADOS"</formula>
    </cfRule>
    <cfRule type="cellIs" dxfId="0" priority="2" operator="equal">
      <formula>"LANÇAMENTOS CORRETOS"</formula>
    </cfRule>
  </conditionalFormatting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Z397"/>
  <sheetViews>
    <sheetView zoomScale="90" zoomScaleNormal="90" workbookViewId="0">
      <selection activeCell="E25" sqref="E25"/>
    </sheetView>
  </sheetViews>
  <sheetFormatPr defaultRowHeight="14.4" x14ac:dyDescent="0.3"/>
  <cols>
    <col min="1" max="1" width="3.109375" customWidth="1"/>
    <col min="2" max="2" width="11.88671875" customWidth="1"/>
    <col min="3" max="3" width="3.88671875" hidden="1" customWidth="1"/>
    <col min="4" max="4" width="6.33203125" hidden="1" customWidth="1"/>
    <col min="5" max="5" width="14.44140625" bestFit="1" customWidth="1"/>
    <col min="6" max="6" width="18.5546875" bestFit="1" customWidth="1"/>
    <col min="7" max="8" width="15.5546875" bestFit="1" customWidth="1"/>
    <col min="9" max="9" width="13.88671875" customWidth="1"/>
    <col min="10" max="11" width="15.5546875" customWidth="1"/>
    <col min="12" max="12" width="18.109375" customWidth="1"/>
    <col min="13" max="15" width="8.88671875" hidden="1" customWidth="1"/>
    <col min="16" max="16" width="8.5546875" hidden="1" customWidth="1"/>
    <col min="17" max="17" width="24.33203125" hidden="1" customWidth="1"/>
    <col min="18" max="18" width="28.6640625" hidden="1" customWidth="1"/>
    <col min="19" max="19" width="30.44140625" hidden="1" customWidth="1"/>
    <col min="20" max="20" width="26.88671875" hidden="1" customWidth="1"/>
    <col min="21" max="21" width="31.5546875" hidden="1" customWidth="1"/>
    <col min="22" max="22" width="50" hidden="1" customWidth="1"/>
    <col min="26" max="26" width="16.109375" bestFit="1" customWidth="1"/>
  </cols>
  <sheetData>
    <row r="1" spans="2:26" ht="12.75" customHeight="1" x14ac:dyDescent="0.3"/>
    <row r="2" spans="2:26" ht="28.5" customHeight="1" x14ac:dyDescent="0.3">
      <c r="B2" s="45" t="s">
        <v>48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2:26" x14ac:dyDescent="0.3">
      <c r="S3" s="42" t="s">
        <v>38</v>
      </c>
      <c r="T3" t="s">
        <v>40</v>
      </c>
      <c r="U3" t="s">
        <v>41</v>
      </c>
      <c r="V3" t="s">
        <v>43</v>
      </c>
    </row>
    <row r="4" spans="2:26" x14ac:dyDescent="0.3">
      <c r="P4" s="13"/>
      <c r="S4" s="43">
        <v>1</v>
      </c>
      <c r="T4" s="44">
        <v>497171571.76999778</v>
      </c>
      <c r="U4">
        <v>0</v>
      </c>
      <c r="V4" s="44">
        <v>0</v>
      </c>
    </row>
    <row r="5" spans="2:26" ht="23.25" customHeight="1" x14ac:dyDescent="0.3">
      <c r="P5" s="14"/>
      <c r="S5" s="43">
        <v>43040</v>
      </c>
      <c r="T5" s="44">
        <v>965166.28</v>
      </c>
      <c r="U5">
        <v>0.43353590010406506</v>
      </c>
      <c r="V5" s="44">
        <v>0.5675</v>
      </c>
    </row>
    <row r="6" spans="2:26" ht="23.25" customHeight="1" x14ac:dyDescent="0.3">
      <c r="P6" s="14"/>
      <c r="S6" s="43">
        <v>43070</v>
      </c>
      <c r="T6" s="44">
        <v>970790.72</v>
      </c>
      <c r="U6">
        <v>0.58274311033741366</v>
      </c>
      <c r="V6" s="44">
        <v>0.53769999999999996</v>
      </c>
    </row>
    <row r="7" spans="2:26" ht="23.25" customHeight="1" x14ac:dyDescent="0.3">
      <c r="P7" s="14"/>
      <c r="S7" s="43">
        <v>43101</v>
      </c>
      <c r="T7" s="44">
        <v>985553.9</v>
      </c>
      <c r="U7">
        <v>1.5207376518803439</v>
      </c>
      <c r="V7" s="44">
        <v>0.58340000000000003</v>
      </c>
    </row>
    <row r="8" spans="2:26" ht="23.25" customHeight="1" x14ac:dyDescent="0.3">
      <c r="P8" s="14"/>
      <c r="S8" s="43">
        <v>43132</v>
      </c>
      <c r="T8" s="44">
        <v>988401.64</v>
      </c>
      <c r="U8">
        <v>0.28894817421958319</v>
      </c>
      <c r="V8" s="44">
        <v>0.46489999999999998</v>
      </c>
    </row>
    <row r="9" spans="2:26" ht="23.25" customHeight="1" x14ac:dyDescent="0.3">
      <c r="P9" s="14"/>
      <c r="S9" s="43">
        <v>43160</v>
      </c>
      <c r="T9" s="44">
        <v>991561.56</v>
      </c>
      <c r="U9">
        <v>0.31969999564145368</v>
      </c>
      <c r="V9" s="44">
        <v>0.53159999999999996</v>
      </c>
    </row>
    <row r="10" spans="2:26" ht="23.25" customHeight="1" x14ac:dyDescent="0.3">
      <c r="P10" s="14"/>
      <c r="S10" s="43">
        <v>43191</v>
      </c>
      <c r="T10" s="44">
        <v>997197.68</v>
      </c>
      <c r="U10">
        <v>0.56840848086123774</v>
      </c>
      <c r="V10" s="44">
        <v>0.51749999999999996</v>
      </c>
    </row>
    <row r="11" spans="2:26" ht="23.25" customHeight="1" x14ac:dyDescent="0.3">
      <c r="P11" s="14"/>
      <c r="S11" s="43">
        <v>43221</v>
      </c>
      <c r="T11" s="44">
        <v>1001810</v>
      </c>
      <c r="U11">
        <v>0.46252815189060659</v>
      </c>
      <c r="V11" s="44">
        <v>0.51749999999999996</v>
      </c>
    </row>
    <row r="12" spans="2:26" ht="23.25" customHeight="1" x14ac:dyDescent="0.3">
      <c r="P12" s="14"/>
      <c r="S12" s="43">
        <v>43252</v>
      </c>
      <c r="T12" s="44">
        <v>1007061.24</v>
      </c>
      <c r="U12">
        <v>0.52417524281049843</v>
      </c>
      <c r="V12" s="44">
        <v>0.51749999999999996</v>
      </c>
    </row>
    <row r="13" spans="2:26" ht="23.25" customHeight="1" x14ac:dyDescent="0.3">
      <c r="P13" s="14"/>
      <c r="S13" s="43">
        <v>43282</v>
      </c>
      <c r="T13" s="44">
        <v>1017226.1299999999</v>
      </c>
      <c r="U13">
        <v>1.0093616551064999</v>
      </c>
      <c r="V13" s="44">
        <v>0.54220000000000002</v>
      </c>
      <c r="Z13" s="55"/>
    </row>
    <row r="14" spans="2:26" ht="23.25" customHeight="1" x14ac:dyDescent="0.3">
      <c r="P14" s="14"/>
      <c r="S14" s="43">
        <v>43313</v>
      </c>
      <c r="T14" s="44">
        <v>1323044.8799999999</v>
      </c>
      <c r="U14">
        <v>0.44174267936820666</v>
      </c>
      <c r="V14" s="44">
        <v>0.56689999999999996</v>
      </c>
      <c r="Z14" s="55"/>
    </row>
    <row r="15" spans="2:26" ht="23.25" customHeight="1" x14ac:dyDescent="0.3">
      <c r="P15" s="14"/>
      <c r="S15" s="43">
        <v>43344</v>
      </c>
      <c r="T15" s="44">
        <v>1328843.81</v>
      </c>
      <c r="U15">
        <v>0.43830183598911887</v>
      </c>
      <c r="V15" s="44">
        <v>0.46810000000000002</v>
      </c>
      <c r="Z15" s="63"/>
    </row>
    <row r="16" spans="2:26" ht="23.25" customHeight="1" x14ac:dyDescent="0.3">
      <c r="P16" s="14"/>
      <c r="S16" s="43">
        <v>43374</v>
      </c>
      <c r="T16" s="44">
        <v>1341920.8799999999</v>
      </c>
      <c r="U16">
        <v>0.98409383417301655</v>
      </c>
      <c r="V16" s="44">
        <v>0.54300000000000004</v>
      </c>
    </row>
    <row r="17" spans="2:22" ht="23.25" customHeight="1" x14ac:dyDescent="0.3">
      <c r="S17" s="43">
        <v>43405</v>
      </c>
      <c r="T17" s="44">
        <v>1345657.06</v>
      </c>
      <c r="U17">
        <v>0.27842028957774101</v>
      </c>
      <c r="V17" s="44">
        <v>0.49359999999999998</v>
      </c>
    </row>
    <row r="18" spans="2:22" ht="23.25" customHeight="1" x14ac:dyDescent="0.3">
      <c r="B18" s="19" t="s">
        <v>14</v>
      </c>
      <c r="C18" s="20" t="s">
        <v>18</v>
      </c>
      <c r="D18" s="20" t="s">
        <v>19</v>
      </c>
      <c r="E18" s="20" t="s">
        <v>16</v>
      </c>
      <c r="F18" s="20" t="s">
        <v>27</v>
      </c>
      <c r="G18" s="20" t="s">
        <v>20</v>
      </c>
      <c r="H18" s="23" t="s">
        <v>6</v>
      </c>
      <c r="I18" s="21" t="s">
        <v>15</v>
      </c>
      <c r="J18" s="23" t="s">
        <v>24</v>
      </c>
      <c r="K18" s="20" t="s">
        <v>25</v>
      </c>
      <c r="L18" s="22" t="s">
        <v>26</v>
      </c>
      <c r="M18" s="13">
        <v>100</v>
      </c>
      <c r="N18" s="13">
        <v>100</v>
      </c>
      <c r="O18" s="13">
        <v>100</v>
      </c>
      <c r="S18" s="43">
        <v>43435</v>
      </c>
      <c r="T18" s="44">
        <v>1351926.78</v>
      </c>
      <c r="U18">
        <v>0.46592257317032981</v>
      </c>
      <c r="V18" s="44">
        <v>0.49359999999999998</v>
      </c>
    </row>
    <row r="19" spans="2:22" ht="23.25" customHeight="1" x14ac:dyDescent="0.3">
      <c r="B19" s="15">
        <f>Cotização!$C$2-DAY(Cotização!$C$2)+1</f>
        <v>1</v>
      </c>
      <c r="C19" s="16">
        <f>MONTH(B19)</f>
        <v>1</v>
      </c>
      <c r="D19" s="16">
        <f>YEAR(B19)</f>
        <v>1900</v>
      </c>
      <c r="E19" s="17" t="str">
        <f>IF(SUMIFS(Cotização!$J:$J,Cotização!$A:$A,C19,Cotização!$B:$B,D19,Cotização!$D:$D,"Fechamento")=0,E18,SUMIFS(Cotização!$J:$J,Cotização!$A:$A,C19,Cotização!$B:$B,D19,Cotização!$D:$D,"Fechamento"))</f>
        <v>Carteira</v>
      </c>
      <c r="F19" s="17" t="str">
        <f>IF(SUMIFS(Cotização!$F:$F,Cotização!$A:$A,$C19,Cotização!$B:$B,$D19,Cotização!$D:$D,"Fechamento")=0,F18,SUMIFS(Cotização!$F:$F,Cotização!$A:$A,$C19,Cotização!$B:$B,$D19,Cotização!$D:$D,"Fechamento"))</f>
        <v>$ Cota</v>
      </c>
      <c r="G19" s="46">
        <f>SUMIFS(Cotização!$K:$K,Cotização!$A:$A,C19,Cotização!$B:$B,D19,Cotização!$D:$D,"Fechamento")</f>
        <v>0</v>
      </c>
      <c r="H19" s="24">
        <f>IFERROR(VLOOKUP(B19,Preencher!B:C,2,0),0)</f>
        <v>0</v>
      </c>
      <c r="I19" s="18">
        <f>IFERROR(INT((G19/H19)*100),0)</f>
        <v>0</v>
      </c>
      <c r="J19" s="24">
        <f>IFERROR(VLOOKUP(B19,Preencher!B:D,3,0),0)</f>
        <v>0</v>
      </c>
      <c r="K19" s="46">
        <f>(((1+(G19/100))/(1+(J19/100)))-1)*100</f>
        <v>0</v>
      </c>
      <c r="L19" s="18" t="e">
        <f>E19-(E19/(1+(K19/100)))</f>
        <v>#VALUE!</v>
      </c>
      <c r="M19" s="14">
        <f>M18*(G19/100)+M18</f>
        <v>100</v>
      </c>
      <c r="N19" s="14">
        <f>N18*(H19/100)+N18</f>
        <v>100</v>
      </c>
      <c r="O19" s="14">
        <f>O18*(K19/100)+O18</f>
        <v>100</v>
      </c>
      <c r="P19" s="14"/>
      <c r="S19" s="43">
        <v>43466</v>
      </c>
      <c r="T19" s="44">
        <v>1365244.85</v>
      </c>
      <c r="U19">
        <v>0.98511769993931964</v>
      </c>
      <c r="V19" s="44">
        <v>0.54300000000000004</v>
      </c>
    </row>
    <row r="20" spans="2:22" ht="23.25" customHeight="1" x14ac:dyDescent="0.3">
      <c r="B20" s="15">
        <f t="shared" ref="B20:B83" ca="1" si="0">IF(B19=1,B19,IF(EDATE(B19,1)&gt;TODAY(),1,EDATE(B19,1)))</f>
        <v>1</v>
      </c>
      <c r="C20" s="16">
        <f t="shared" ref="C20:C42" ca="1" si="1">MONTH(B20)</f>
        <v>1</v>
      </c>
      <c r="D20" s="16">
        <f t="shared" ref="D20:D42" ca="1" si="2">YEAR(B20)</f>
        <v>1900</v>
      </c>
      <c r="E20" s="17" t="str">
        <f ca="1">IF(SUMIFS(Cotização!$J:$J,Cotização!$A:$A,C20,Cotização!$B:$B,D20,Cotização!$D:$D,"Fechamento")=0,E19,SUMIFS(Cotização!$J:$J,Cotização!$A:$A,C20,Cotização!$B:$B,D20,Cotização!$D:$D,"Fechamento"))</f>
        <v>Carteira</v>
      </c>
      <c r="F20" s="98" t="str">
        <f ca="1">IF(SUMIFS(Cotização!$F:$F,Cotização!$A:$A,$C20,Cotização!$B:$B,$D20,Cotização!$D:$D,"Fechamento")=0,F19,SUMIFS(Cotização!$F:$F,Cotização!$A:$A,$C20,Cotização!$B:$B,$D20,Cotização!$D:$D,"Fechamento"))</f>
        <v>$ Cota</v>
      </c>
      <c r="G20" s="46">
        <f ca="1">IFERROR((F20/F19-1)*100,0)</f>
        <v>0</v>
      </c>
      <c r="H20" s="24">
        <f ca="1">IFERROR(VLOOKUP(B20,Preencher!B:C,2,0),0)</f>
        <v>0</v>
      </c>
      <c r="I20" s="18">
        <f t="shared" ref="I20:I42" ca="1" si="3">IFERROR(INT((G20/H20)*100),0)</f>
        <v>0</v>
      </c>
      <c r="J20" s="24">
        <f ca="1">IFERROR(VLOOKUP(B20,Preencher!B:D,3,0),0)</f>
        <v>0</v>
      </c>
      <c r="K20" s="46">
        <f t="shared" ref="K20:K83" ca="1" si="4">(((1+(G20/100))/(1+(J20/100)))-1)*100</f>
        <v>0</v>
      </c>
      <c r="L20" s="18" t="e">
        <f t="shared" ref="L20:L83" ca="1" si="5">E20-(E20/(1+(K20/100)))</f>
        <v>#VALUE!</v>
      </c>
      <c r="M20" s="14">
        <f ca="1">M19*(G20/100)+M19</f>
        <v>100</v>
      </c>
      <c r="N20" s="14">
        <f ca="1">N19*(H20/100)+N19</f>
        <v>100</v>
      </c>
      <c r="O20" s="14">
        <f t="shared" ref="O20:O83" ca="1" si="6">O19*(K20/100)+O19</f>
        <v>100</v>
      </c>
      <c r="P20" s="14"/>
      <c r="S20" s="43">
        <v>43497</v>
      </c>
      <c r="T20" s="44">
        <v>1370264.71</v>
      </c>
      <c r="U20">
        <v>0.36768935623525678</v>
      </c>
      <c r="V20" s="44">
        <v>0.49359999999999998</v>
      </c>
    </row>
    <row r="21" spans="2:22" ht="23.25" customHeight="1" x14ac:dyDescent="0.3">
      <c r="B21" s="15">
        <f t="shared" ca="1" si="0"/>
        <v>1</v>
      </c>
      <c r="C21" s="16">
        <f t="shared" ca="1" si="1"/>
        <v>1</v>
      </c>
      <c r="D21" s="16">
        <f t="shared" ca="1" si="2"/>
        <v>1900</v>
      </c>
      <c r="E21" s="17" t="str">
        <f ca="1">IF(SUMIFS(Cotização!$J:$J,Cotização!$A:$A,C21,Cotização!$B:$B,D21,Cotização!$D:$D,"Fechamento")=0,E20,SUMIFS(Cotização!$J:$J,Cotização!$A:$A,C21,Cotização!$B:$B,D21,Cotização!$D:$D,"Fechamento"))</f>
        <v>Carteira</v>
      </c>
      <c r="F21" s="17" t="str">
        <f ca="1">IF(SUMIFS(Cotização!$F:$F,Cotização!$A:$A,$C21,Cotização!$B:$B,$D21,Cotização!$D:$D,"Fechamento")=0,F20,SUMIFS(Cotização!$F:$F,Cotização!$A:$A,$C21,Cotização!$B:$B,$D21,Cotização!$D:$D,"Fechamento"))</f>
        <v>$ Cota</v>
      </c>
      <c r="G21" s="46">
        <f ca="1">IFERROR((F21/F20-1)*100,0)</f>
        <v>0</v>
      </c>
      <c r="H21" s="24">
        <f ca="1">IFERROR(VLOOKUP(B21,Preencher!B:C,2,0),0)</f>
        <v>0</v>
      </c>
      <c r="I21" s="18">
        <f t="shared" ca="1" si="3"/>
        <v>0</v>
      </c>
      <c r="J21" s="24">
        <f ca="1">IFERROR(VLOOKUP(B21,Preencher!B:D,3,0),0)</f>
        <v>0</v>
      </c>
      <c r="K21" s="46">
        <f t="shared" ca="1" si="4"/>
        <v>0</v>
      </c>
      <c r="L21" s="18" t="e">
        <f t="shared" ca="1" si="5"/>
        <v>#VALUE!</v>
      </c>
      <c r="M21" s="14">
        <f ca="1">M20*(G21/100)+M20</f>
        <v>100</v>
      </c>
      <c r="N21" s="14">
        <f t="shared" ref="N21:N84" ca="1" si="7">N20*(H21/100)+N20</f>
        <v>100</v>
      </c>
      <c r="O21" s="14">
        <f t="shared" ca="1" si="6"/>
        <v>100</v>
      </c>
      <c r="P21" s="14"/>
      <c r="S21" s="43">
        <v>43525</v>
      </c>
      <c r="T21" s="44">
        <v>1377206.57</v>
      </c>
      <c r="U21">
        <v>0.50660722335904573</v>
      </c>
      <c r="V21" s="44">
        <v>0.46879999999999999</v>
      </c>
    </row>
    <row r="22" spans="2:22" ht="23.25" customHeight="1" x14ac:dyDescent="0.3">
      <c r="B22" s="15">
        <f t="shared" ca="1" si="0"/>
        <v>1</v>
      </c>
      <c r="C22" s="16">
        <f t="shared" ca="1" si="1"/>
        <v>1</v>
      </c>
      <c r="D22" s="16">
        <f t="shared" ca="1" si="2"/>
        <v>1900</v>
      </c>
      <c r="E22" s="17" t="str">
        <f ca="1">IF(SUMIFS(Cotização!$J:$J,Cotização!$A:$A,C22,Cotização!$B:$B,D22,Cotização!$D:$D,"Fechamento")=0,E21,SUMIFS(Cotização!$J:$J,Cotização!$A:$A,C22,Cotização!$B:$B,D22,Cotização!$D:$D,"Fechamento"))</f>
        <v>Carteira</v>
      </c>
      <c r="F22" s="17" t="str">
        <f ca="1">IF(SUMIFS(Cotização!$F:$F,Cotização!$A:$A,$C22,Cotização!$B:$B,$D22,Cotização!$D:$D,"Fechamento")=0,F21,SUMIFS(Cotização!$F:$F,Cotização!$A:$A,$C22,Cotização!$B:$B,$D22,Cotização!$D:$D,"Fechamento"))</f>
        <v>$ Cota</v>
      </c>
      <c r="G22" s="46">
        <f t="shared" ref="G22:G42" ca="1" si="8">IFERROR((F22/F21-1)*100,0)</f>
        <v>0</v>
      </c>
      <c r="H22" s="24">
        <f ca="1">IFERROR(VLOOKUP(B22,Preencher!B:C,2,0),0)</f>
        <v>0</v>
      </c>
      <c r="I22" s="18">
        <f t="shared" ca="1" si="3"/>
        <v>0</v>
      </c>
      <c r="J22" s="24">
        <f ca="1">IFERROR(VLOOKUP(B22,Preencher!B:D,3,0),0)</f>
        <v>0</v>
      </c>
      <c r="K22" s="46">
        <f t="shared" ca="1" si="4"/>
        <v>0</v>
      </c>
      <c r="L22" s="18" t="e">
        <f t="shared" ca="1" si="5"/>
        <v>#VALUE!</v>
      </c>
      <c r="M22" s="14">
        <f t="shared" ref="M22:M84" ca="1" si="9">M21*(G22/100)+M21</f>
        <v>100</v>
      </c>
      <c r="N22" s="14">
        <f t="shared" ca="1" si="7"/>
        <v>100</v>
      </c>
      <c r="O22" s="14">
        <f t="shared" ca="1" si="6"/>
        <v>100</v>
      </c>
      <c r="P22" s="14"/>
      <c r="S22" s="43">
        <v>43556</v>
      </c>
      <c r="T22" s="44">
        <v>1377206.57</v>
      </c>
      <c r="U22">
        <v>0</v>
      </c>
      <c r="V22" s="44">
        <v>0</v>
      </c>
    </row>
    <row r="23" spans="2:22" ht="23.25" customHeight="1" x14ac:dyDescent="0.3">
      <c r="B23" s="15">
        <f t="shared" ca="1" si="0"/>
        <v>1</v>
      </c>
      <c r="C23" s="16">
        <f t="shared" ca="1" si="1"/>
        <v>1</v>
      </c>
      <c r="D23" s="16">
        <f t="shared" ca="1" si="2"/>
        <v>1900</v>
      </c>
      <c r="E23" s="17" t="str">
        <f ca="1">IF(SUMIFS(Cotização!$J:$J,Cotização!$A:$A,C23,Cotização!$B:$B,D23,Cotização!$D:$D,"Fechamento")=0,E22,SUMIFS(Cotização!$J:$J,Cotização!$A:$A,C23,Cotização!$B:$B,D23,Cotização!$D:$D,"Fechamento"))</f>
        <v>Carteira</v>
      </c>
      <c r="F23" s="17" t="str">
        <f ca="1">IF(SUMIFS(Cotização!$F:$F,Cotização!$A:$A,$C23,Cotização!$B:$B,$D23,Cotização!$D:$D,"Fechamento")=0,F22,SUMIFS(Cotização!$F:$F,Cotização!$A:$A,$C23,Cotização!$B:$B,$D23,Cotização!$D:$D,"Fechamento"))</f>
        <v>$ Cota</v>
      </c>
      <c r="G23" s="46">
        <f t="shared" ca="1" si="8"/>
        <v>0</v>
      </c>
      <c r="H23" s="24">
        <f ca="1">IFERROR(VLOOKUP(B23,Preencher!B:C,2,0),0)</f>
        <v>0</v>
      </c>
      <c r="I23" s="18">
        <f t="shared" ca="1" si="3"/>
        <v>0</v>
      </c>
      <c r="J23" s="24">
        <f ca="1">IFERROR(VLOOKUP(B23,Preencher!B:D,3,0),0)</f>
        <v>0</v>
      </c>
      <c r="K23" s="46">
        <f t="shared" ca="1" si="4"/>
        <v>0</v>
      </c>
      <c r="L23" s="18" t="e">
        <f t="shared" ca="1" si="5"/>
        <v>#VALUE!</v>
      </c>
      <c r="M23" s="14">
        <f t="shared" ca="1" si="9"/>
        <v>100</v>
      </c>
      <c r="N23" s="14">
        <f t="shared" ca="1" si="7"/>
        <v>100</v>
      </c>
      <c r="O23" s="14">
        <f t="shared" ca="1" si="6"/>
        <v>100</v>
      </c>
      <c r="P23" s="14"/>
      <c r="S23" s="43" t="s">
        <v>39</v>
      </c>
      <c r="T23" s="44">
        <v>518277657.02999771</v>
      </c>
      <c r="U23">
        <v>10.178033854663736</v>
      </c>
      <c r="V23" s="44">
        <v>8.8504000000000005</v>
      </c>
    </row>
    <row r="24" spans="2:22" ht="23.25" customHeight="1" x14ac:dyDescent="0.3">
      <c r="B24" s="15">
        <f t="shared" ca="1" si="0"/>
        <v>1</v>
      </c>
      <c r="C24" s="16">
        <f t="shared" ca="1" si="1"/>
        <v>1</v>
      </c>
      <c r="D24" s="16">
        <f t="shared" ca="1" si="2"/>
        <v>1900</v>
      </c>
      <c r="E24" s="17" t="str">
        <f ca="1">IF(SUMIFS(Cotização!$J:$J,Cotização!$A:$A,C24,Cotização!$B:$B,D24,Cotização!$D:$D,"Fechamento")=0,E23,SUMIFS(Cotização!$J:$J,Cotização!$A:$A,C24,Cotização!$B:$B,D24,Cotização!$D:$D,"Fechamento"))</f>
        <v>Carteira</v>
      </c>
      <c r="F24" s="17" t="str">
        <f ca="1">IF(SUMIFS(Cotização!$F:$F,Cotização!$A:$A,$C24,Cotização!$B:$B,$D24,Cotização!$D:$D,"Fechamento")=0,F23,SUMIFS(Cotização!$F:$F,Cotização!$A:$A,$C24,Cotização!$B:$B,$D24,Cotização!$D:$D,"Fechamento"))</f>
        <v>$ Cota</v>
      </c>
      <c r="G24" s="46">
        <f t="shared" ca="1" si="8"/>
        <v>0</v>
      </c>
      <c r="H24" s="24">
        <f ca="1">IFERROR(VLOOKUP(B24,Preencher!B:C,2,0),0)</f>
        <v>0</v>
      </c>
      <c r="I24" s="18">
        <f t="shared" ca="1" si="3"/>
        <v>0</v>
      </c>
      <c r="J24" s="24">
        <f ca="1">IFERROR(VLOOKUP(B24,Preencher!B:D,3,0),0)</f>
        <v>0</v>
      </c>
      <c r="K24" s="46">
        <f t="shared" ca="1" si="4"/>
        <v>0</v>
      </c>
      <c r="L24" s="18" t="e">
        <f t="shared" ca="1" si="5"/>
        <v>#VALUE!</v>
      </c>
      <c r="M24" s="14">
        <f t="shared" ca="1" si="9"/>
        <v>100</v>
      </c>
      <c r="N24" s="14">
        <f t="shared" ca="1" si="7"/>
        <v>100</v>
      </c>
      <c r="O24" s="14">
        <f t="shared" ca="1" si="6"/>
        <v>100</v>
      </c>
      <c r="P24" s="14"/>
    </row>
    <row r="25" spans="2:22" ht="23.25" customHeight="1" x14ac:dyDescent="0.3">
      <c r="B25" s="15">
        <f t="shared" ca="1" si="0"/>
        <v>1</v>
      </c>
      <c r="C25" s="16">
        <f t="shared" ca="1" si="1"/>
        <v>1</v>
      </c>
      <c r="D25" s="16">
        <f t="shared" ca="1" si="2"/>
        <v>1900</v>
      </c>
      <c r="E25" s="17" t="str">
        <f ca="1">IF(SUMIFS(Cotização!$J:$J,Cotização!$A:$A,C25,Cotização!$B:$B,D25,Cotização!$D:$D,"Fechamento")=0,E24,SUMIFS(Cotização!$J:$J,Cotização!$A:$A,C25,Cotização!$B:$B,D25,Cotização!$D:$D,"Fechamento"))</f>
        <v>Carteira</v>
      </c>
      <c r="F25" s="17" t="str">
        <f ca="1">IF(SUMIFS(Cotização!$F:$F,Cotização!$A:$A,$C25,Cotização!$B:$B,$D25,Cotização!$D:$D,"Fechamento")=0,F24,SUMIFS(Cotização!$F:$F,Cotização!$A:$A,$C25,Cotização!$B:$B,$D25,Cotização!$D:$D,"Fechamento"))</f>
        <v>$ Cota</v>
      </c>
      <c r="G25" s="46">
        <f t="shared" ca="1" si="8"/>
        <v>0</v>
      </c>
      <c r="H25" s="24">
        <f ca="1">IFERROR(VLOOKUP(B25,Preencher!B:C,2,0),0)</f>
        <v>0</v>
      </c>
      <c r="I25" s="18">
        <f t="shared" ca="1" si="3"/>
        <v>0</v>
      </c>
      <c r="J25" s="24">
        <f ca="1">IFERROR(VLOOKUP(B25,Preencher!B:D,3,0),0)</f>
        <v>0</v>
      </c>
      <c r="K25" s="46">
        <f t="shared" ca="1" si="4"/>
        <v>0</v>
      </c>
      <c r="L25" s="18" t="e">
        <f t="shared" ca="1" si="5"/>
        <v>#VALUE!</v>
      </c>
      <c r="M25" s="14">
        <f t="shared" ca="1" si="9"/>
        <v>100</v>
      </c>
      <c r="N25" s="14">
        <f t="shared" ca="1" si="7"/>
        <v>100</v>
      </c>
      <c r="O25" s="14">
        <f t="shared" ca="1" si="6"/>
        <v>100</v>
      </c>
      <c r="P25" s="14"/>
    </row>
    <row r="26" spans="2:22" ht="23.25" customHeight="1" x14ac:dyDescent="0.3">
      <c r="B26" s="15">
        <f t="shared" ca="1" si="0"/>
        <v>1</v>
      </c>
      <c r="C26" s="16">
        <f t="shared" ca="1" si="1"/>
        <v>1</v>
      </c>
      <c r="D26" s="16">
        <f t="shared" ca="1" si="2"/>
        <v>1900</v>
      </c>
      <c r="E26" s="17" t="str">
        <f ca="1">IF(SUMIFS(Cotização!$J:$J,Cotização!$A:$A,C26,Cotização!$B:$B,D26,Cotização!$D:$D,"Fechamento")=0,E25,SUMIFS(Cotização!$J:$J,Cotização!$A:$A,C26,Cotização!$B:$B,D26,Cotização!$D:$D,"Fechamento"))</f>
        <v>Carteira</v>
      </c>
      <c r="F26" s="17" t="str">
        <f ca="1">IF(SUMIFS(Cotização!$F:$F,Cotização!$A:$A,$C26,Cotização!$B:$B,$D26,Cotização!$D:$D,"Fechamento")=0,F25,SUMIFS(Cotização!$F:$F,Cotização!$A:$A,$C26,Cotização!$B:$B,$D26,Cotização!$D:$D,"Fechamento"))</f>
        <v>$ Cota</v>
      </c>
      <c r="G26" s="46">
        <f t="shared" ca="1" si="8"/>
        <v>0</v>
      </c>
      <c r="H26" s="24">
        <f ca="1">IFERROR(VLOOKUP(B26,Preencher!B:C,2,0),0)</f>
        <v>0</v>
      </c>
      <c r="I26" s="18">
        <f t="shared" ca="1" si="3"/>
        <v>0</v>
      </c>
      <c r="J26" s="24">
        <f ca="1">IFERROR(VLOOKUP(B26,Preencher!B:D,3,0),0)</f>
        <v>0</v>
      </c>
      <c r="K26" s="46">
        <f t="shared" ca="1" si="4"/>
        <v>0</v>
      </c>
      <c r="L26" s="18" t="e">
        <f t="shared" ca="1" si="5"/>
        <v>#VALUE!</v>
      </c>
      <c r="M26" s="14">
        <f t="shared" ca="1" si="9"/>
        <v>100</v>
      </c>
      <c r="N26" s="14">
        <f t="shared" ca="1" si="7"/>
        <v>100</v>
      </c>
      <c r="O26" s="14">
        <f t="shared" ca="1" si="6"/>
        <v>100</v>
      </c>
      <c r="P26" s="14"/>
    </row>
    <row r="27" spans="2:22" ht="23.25" customHeight="1" x14ac:dyDescent="0.3">
      <c r="B27" s="15">
        <f t="shared" ca="1" si="0"/>
        <v>1</v>
      </c>
      <c r="C27" s="16">
        <f t="shared" ca="1" si="1"/>
        <v>1</v>
      </c>
      <c r="D27" s="16">
        <f t="shared" ca="1" si="2"/>
        <v>1900</v>
      </c>
      <c r="E27" s="17" t="str">
        <f ca="1">IF(SUMIFS(Cotização!$J:$J,Cotização!$A:$A,C27,Cotização!$B:$B,D27,Cotização!$D:$D,"Fechamento")=0,E26,SUMIFS(Cotização!$J:$J,Cotização!$A:$A,C27,Cotização!$B:$B,D27,Cotização!$D:$D,"Fechamento"))</f>
        <v>Carteira</v>
      </c>
      <c r="F27" s="17" t="str">
        <f ca="1">IF(SUMIFS(Cotização!$F:$F,Cotização!$A:$A,$C27,Cotização!$B:$B,$D27,Cotização!$D:$D,"Fechamento")=0,F26,SUMIFS(Cotização!$F:$F,Cotização!$A:$A,$C27,Cotização!$B:$B,$D27,Cotização!$D:$D,"Fechamento"))</f>
        <v>$ Cota</v>
      </c>
      <c r="G27" s="46">
        <f t="shared" ca="1" si="8"/>
        <v>0</v>
      </c>
      <c r="H27" s="24">
        <f ca="1">IFERROR(VLOOKUP(B27,Preencher!B:C,2,0),0)</f>
        <v>0</v>
      </c>
      <c r="I27" s="18">
        <f t="shared" ca="1" si="3"/>
        <v>0</v>
      </c>
      <c r="J27" s="24">
        <f ca="1">IFERROR(VLOOKUP(B27,Preencher!B:D,3,0),0)</f>
        <v>0</v>
      </c>
      <c r="K27" s="46">
        <f t="shared" ca="1" si="4"/>
        <v>0</v>
      </c>
      <c r="L27" s="18" t="e">
        <f t="shared" ca="1" si="5"/>
        <v>#VALUE!</v>
      </c>
      <c r="M27" s="14">
        <f t="shared" ca="1" si="9"/>
        <v>100</v>
      </c>
      <c r="N27" s="14">
        <f t="shared" ca="1" si="7"/>
        <v>100</v>
      </c>
      <c r="O27" s="14">
        <f t="shared" ca="1" si="6"/>
        <v>100</v>
      </c>
      <c r="P27" s="14"/>
    </row>
    <row r="28" spans="2:22" ht="23.25" customHeight="1" x14ac:dyDescent="0.3">
      <c r="B28" s="15">
        <f t="shared" ca="1" si="0"/>
        <v>1</v>
      </c>
      <c r="C28" s="16">
        <f t="shared" ca="1" si="1"/>
        <v>1</v>
      </c>
      <c r="D28" s="16">
        <f t="shared" ca="1" si="2"/>
        <v>1900</v>
      </c>
      <c r="E28" s="17" t="str">
        <f ca="1">IF(SUMIFS(Cotização!$J:$J,Cotização!$A:$A,C28,Cotização!$B:$B,D28,Cotização!$D:$D,"Fechamento")=0,E27,SUMIFS(Cotização!$J:$J,Cotização!$A:$A,C28,Cotização!$B:$B,D28,Cotização!$D:$D,"Fechamento"))</f>
        <v>Carteira</v>
      </c>
      <c r="F28" s="17" t="str">
        <f ca="1">IF(SUMIFS(Cotização!$F:$F,Cotização!$A:$A,$C28,Cotização!$B:$B,$D28,Cotização!$D:$D,"Fechamento")=0,F27,SUMIFS(Cotização!$F:$F,Cotização!$A:$A,$C28,Cotização!$B:$B,$D28,Cotização!$D:$D,"Fechamento"))</f>
        <v>$ Cota</v>
      </c>
      <c r="G28" s="46">
        <f ca="1">IFERROR((F28/F27-1)*100,0)</f>
        <v>0</v>
      </c>
      <c r="H28" s="24">
        <f ca="1">IFERROR(VLOOKUP(B28,Preencher!B:C,2,0),0)</f>
        <v>0</v>
      </c>
      <c r="I28" s="18">
        <f t="shared" ca="1" si="3"/>
        <v>0</v>
      </c>
      <c r="J28" s="24">
        <f ca="1">IFERROR(VLOOKUP(B28,Preencher!B:D,3,0),0)</f>
        <v>0</v>
      </c>
      <c r="K28" s="46">
        <f t="shared" ca="1" si="4"/>
        <v>0</v>
      </c>
      <c r="L28" s="18" t="e">
        <f t="shared" ca="1" si="5"/>
        <v>#VALUE!</v>
      </c>
      <c r="M28" s="14">
        <f t="shared" ca="1" si="9"/>
        <v>100</v>
      </c>
      <c r="N28" s="14">
        <f t="shared" ca="1" si="7"/>
        <v>100</v>
      </c>
      <c r="O28" s="14">
        <f t="shared" ca="1" si="6"/>
        <v>100</v>
      </c>
      <c r="P28" s="14"/>
    </row>
    <row r="29" spans="2:22" ht="23.25" customHeight="1" x14ac:dyDescent="0.3">
      <c r="B29" s="15">
        <f t="shared" ca="1" si="0"/>
        <v>1</v>
      </c>
      <c r="C29" s="16">
        <f t="shared" ca="1" si="1"/>
        <v>1</v>
      </c>
      <c r="D29" s="16">
        <f t="shared" ca="1" si="2"/>
        <v>1900</v>
      </c>
      <c r="E29" s="17" t="str">
        <f ca="1">IF(SUMIFS(Cotização!$J:$J,Cotização!$A:$A,C29,Cotização!$B:$B,D29,Cotização!$D:$D,"Fechamento")=0,E28,SUMIFS(Cotização!$J:$J,Cotização!$A:$A,C29,Cotização!$B:$B,D29,Cotização!$D:$D,"Fechamento"))</f>
        <v>Carteira</v>
      </c>
      <c r="F29" s="17" t="str">
        <f ca="1">IF(SUMIFS(Cotização!$F:$F,Cotização!$A:$A,$C29,Cotização!$B:$B,$D29,Cotização!$D:$D,"Fechamento")=0,F28,SUMIFS(Cotização!$F:$F,Cotização!$A:$A,$C29,Cotização!$B:$B,$D29,Cotização!$D:$D,"Fechamento"))</f>
        <v>$ Cota</v>
      </c>
      <c r="G29" s="46">
        <f t="shared" ca="1" si="8"/>
        <v>0</v>
      </c>
      <c r="H29" s="24">
        <f ca="1">IFERROR(VLOOKUP(B29,Preencher!B:C,2,0),0)</f>
        <v>0</v>
      </c>
      <c r="I29" s="18">
        <f t="shared" ca="1" si="3"/>
        <v>0</v>
      </c>
      <c r="J29" s="24">
        <f ca="1">IFERROR(VLOOKUP(B29,Preencher!B:D,3,0),0)</f>
        <v>0</v>
      </c>
      <c r="K29" s="46">
        <f t="shared" ca="1" si="4"/>
        <v>0</v>
      </c>
      <c r="L29" s="18" t="e">
        <f t="shared" ca="1" si="5"/>
        <v>#VALUE!</v>
      </c>
      <c r="M29" s="14">
        <f t="shared" ca="1" si="9"/>
        <v>100</v>
      </c>
      <c r="N29" s="14">
        <f t="shared" ca="1" si="7"/>
        <v>100</v>
      </c>
      <c r="O29" s="14">
        <f t="shared" ca="1" si="6"/>
        <v>100</v>
      </c>
      <c r="P29" s="14"/>
    </row>
    <row r="30" spans="2:22" ht="23.25" customHeight="1" x14ac:dyDescent="0.3">
      <c r="B30" s="15">
        <f t="shared" ca="1" si="0"/>
        <v>1</v>
      </c>
      <c r="C30" s="16">
        <f t="shared" ca="1" si="1"/>
        <v>1</v>
      </c>
      <c r="D30" s="16">
        <f t="shared" ca="1" si="2"/>
        <v>1900</v>
      </c>
      <c r="E30" s="17" t="str">
        <f ca="1">IF(SUMIFS(Cotização!$J:$J,Cotização!$A:$A,C30,Cotização!$B:$B,D30,Cotização!$D:$D,"Fechamento")=0,E29,SUMIFS(Cotização!$J:$J,Cotização!$A:$A,C30,Cotização!$B:$B,D30,Cotização!$D:$D,"Fechamento"))</f>
        <v>Carteira</v>
      </c>
      <c r="F30" s="17" t="str">
        <f ca="1">IF(SUMIFS(Cotização!$F:$F,Cotização!$A:$A,$C30,Cotização!$B:$B,$D30,Cotização!$D:$D,"Fechamento")=0,F29,SUMIFS(Cotização!$F:$F,Cotização!$A:$A,$C30,Cotização!$B:$B,$D30,Cotização!$D:$D,"Fechamento"))</f>
        <v>$ Cota</v>
      </c>
      <c r="G30" s="46">
        <f t="shared" ca="1" si="8"/>
        <v>0</v>
      </c>
      <c r="H30" s="24">
        <f ca="1">IFERROR(VLOOKUP(B30,Preencher!B:C,2,0),0)</f>
        <v>0</v>
      </c>
      <c r="I30" s="18">
        <f t="shared" ca="1" si="3"/>
        <v>0</v>
      </c>
      <c r="J30" s="24">
        <f ca="1">IFERROR(VLOOKUP(B30,Preencher!B:D,3,0),0)</f>
        <v>0</v>
      </c>
      <c r="K30" s="46">
        <f t="shared" ca="1" si="4"/>
        <v>0</v>
      </c>
      <c r="L30" s="18" t="e">
        <f t="shared" ca="1" si="5"/>
        <v>#VALUE!</v>
      </c>
      <c r="M30" s="14">
        <f t="shared" ca="1" si="9"/>
        <v>100</v>
      </c>
      <c r="N30" s="14">
        <f t="shared" ca="1" si="7"/>
        <v>100</v>
      </c>
      <c r="O30" s="14">
        <f t="shared" ca="1" si="6"/>
        <v>100</v>
      </c>
      <c r="P30" s="14"/>
    </row>
    <row r="31" spans="2:22" ht="23.25" customHeight="1" x14ac:dyDescent="0.3">
      <c r="B31" s="15">
        <f t="shared" ca="1" si="0"/>
        <v>1</v>
      </c>
      <c r="C31" s="16">
        <f t="shared" ca="1" si="1"/>
        <v>1</v>
      </c>
      <c r="D31" s="16">
        <f t="shared" ca="1" si="2"/>
        <v>1900</v>
      </c>
      <c r="E31" s="17" t="str">
        <f ca="1">IF(SUMIFS(Cotização!$J:$J,Cotização!$A:$A,C31,Cotização!$B:$B,D31,Cotização!$D:$D,"Fechamento")=0,E30,SUMIFS(Cotização!$J:$J,Cotização!$A:$A,C31,Cotização!$B:$B,D31,Cotização!$D:$D,"Fechamento"))</f>
        <v>Carteira</v>
      </c>
      <c r="F31" s="17" t="str">
        <f ca="1">IF(SUMIFS(Cotização!$F:$F,Cotização!$A:$A,$C31,Cotização!$B:$B,$D31,Cotização!$D:$D,"Fechamento")=0,F30,SUMIFS(Cotização!$F:$F,Cotização!$A:$A,$C31,Cotização!$B:$B,$D31,Cotização!$D:$D,"Fechamento"))</f>
        <v>$ Cota</v>
      </c>
      <c r="G31" s="46">
        <f t="shared" ca="1" si="8"/>
        <v>0</v>
      </c>
      <c r="H31" s="24">
        <f ca="1">IFERROR(VLOOKUP(B31,Preencher!B:C,2,0),0)</f>
        <v>0</v>
      </c>
      <c r="I31" s="18">
        <f t="shared" ca="1" si="3"/>
        <v>0</v>
      </c>
      <c r="J31" s="24">
        <f ca="1">IFERROR(VLOOKUP(B31,Preencher!B:D,3,0),0)</f>
        <v>0</v>
      </c>
      <c r="K31" s="46">
        <f t="shared" ca="1" si="4"/>
        <v>0</v>
      </c>
      <c r="L31" s="18" t="e">
        <f t="shared" ca="1" si="5"/>
        <v>#VALUE!</v>
      </c>
      <c r="M31" s="14">
        <f t="shared" ca="1" si="9"/>
        <v>100</v>
      </c>
      <c r="N31" s="14">
        <f t="shared" ca="1" si="7"/>
        <v>100</v>
      </c>
      <c r="O31" s="14">
        <f t="shared" ca="1" si="6"/>
        <v>100</v>
      </c>
      <c r="P31" s="14"/>
    </row>
    <row r="32" spans="2:22" ht="23.25" customHeight="1" x14ac:dyDescent="0.3">
      <c r="B32" s="15">
        <f t="shared" ca="1" si="0"/>
        <v>1</v>
      </c>
      <c r="C32" s="16">
        <f t="shared" ca="1" si="1"/>
        <v>1</v>
      </c>
      <c r="D32" s="16">
        <f t="shared" ca="1" si="2"/>
        <v>1900</v>
      </c>
      <c r="E32" s="17" t="str">
        <f ca="1">IF(SUMIFS(Cotização!$J:$J,Cotização!$A:$A,C32,Cotização!$B:$B,D32,Cotização!$D:$D,"Fechamento")=0,E31,SUMIFS(Cotização!$J:$J,Cotização!$A:$A,C32,Cotização!$B:$B,D32,Cotização!$D:$D,"Fechamento"))</f>
        <v>Carteira</v>
      </c>
      <c r="F32" s="17" t="str">
        <f ca="1">IF(SUMIFS(Cotização!$F:$F,Cotização!$A:$A,$C32,Cotização!$B:$B,$D32,Cotização!$D:$D,"Fechamento")=0,F31,SUMIFS(Cotização!$F:$F,Cotização!$A:$A,$C32,Cotização!$B:$B,$D32,Cotização!$D:$D,"Fechamento"))</f>
        <v>$ Cota</v>
      </c>
      <c r="G32" s="46">
        <f t="shared" ca="1" si="8"/>
        <v>0</v>
      </c>
      <c r="H32" s="24">
        <f ca="1">IFERROR(VLOOKUP(B32,Preencher!B:C,2,0),0)</f>
        <v>0</v>
      </c>
      <c r="I32" s="18">
        <f t="shared" ca="1" si="3"/>
        <v>0</v>
      </c>
      <c r="J32" s="24">
        <f ca="1">IFERROR(VLOOKUP(B32,Preencher!B:D,3,0),0)</f>
        <v>0</v>
      </c>
      <c r="K32" s="46">
        <f t="shared" ca="1" si="4"/>
        <v>0</v>
      </c>
      <c r="L32" s="18" t="e">
        <f t="shared" ca="1" si="5"/>
        <v>#VALUE!</v>
      </c>
      <c r="M32" s="14">
        <f t="shared" ca="1" si="9"/>
        <v>100</v>
      </c>
      <c r="N32" s="14">
        <f t="shared" ca="1" si="7"/>
        <v>100</v>
      </c>
      <c r="O32" s="14">
        <f t="shared" ca="1" si="6"/>
        <v>100</v>
      </c>
      <c r="P32" s="14"/>
    </row>
    <row r="33" spans="2:16" ht="23.25" customHeight="1" x14ac:dyDescent="0.3">
      <c r="B33" s="15">
        <f t="shared" ca="1" si="0"/>
        <v>1</v>
      </c>
      <c r="C33" s="16">
        <f t="shared" ca="1" si="1"/>
        <v>1</v>
      </c>
      <c r="D33" s="16">
        <f t="shared" ca="1" si="2"/>
        <v>1900</v>
      </c>
      <c r="E33" s="17" t="str">
        <f ca="1">IF(SUMIFS(Cotização!$J:$J,Cotização!$A:$A,C33,Cotização!$B:$B,D33,Cotização!$D:$D,"Fechamento")=0,E32,SUMIFS(Cotização!$J:$J,Cotização!$A:$A,C33,Cotização!$B:$B,D33,Cotização!$D:$D,"Fechamento"))</f>
        <v>Carteira</v>
      </c>
      <c r="F33" s="17" t="str">
        <f ca="1">IF(SUMIFS(Cotização!$F:$F,Cotização!$A:$A,$C33,Cotização!$B:$B,$D33,Cotização!$D:$D,"Fechamento")=0,F32,SUMIFS(Cotização!$F:$F,Cotização!$A:$A,$C33,Cotização!$B:$B,$D33,Cotização!$D:$D,"Fechamento"))</f>
        <v>$ Cota</v>
      </c>
      <c r="G33" s="46">
        <f t="shared" ca="1" si="8"/>
        <v>0</v>
      </c>
      <c r="H33" s="24">
        <f ca="1">IFERROR(VLOOKUP(B33,Preencher!B:C,2,0),0)</f>
        <v>0</v>
      </c>
      <c r="I33" s="18">
        <f t="shared" ca="1" si="3"/>
        <v>0</v>
      </c>
      <c r="J33" s="24">
        <f ca="1">IFERROR(VLOOKUP(B33,Preencher!B:D,3,0),0)</f>
        <v>0</v>
      </c>
      <c r="K33" s="46">
        <f t="shared" ca="1" si="4"/>
        <v>0</v>
      </c>
      <c r="L33" s="18" t="e">
        <f t="shared" ca="1" si="5"/>
        <v>#VALUE!</v>
      </c>
      <c r="M33" s="14">
        <f t="shared" ca="1" si="9"/>
        <v>100</v>
      </c>
      <c r="N33" s="14">
        <f t="shared" ca="1" si="7"/>
        <v>100</v>
      </c>
      <c r="O33" s="14">
        <f t="shared" ca="1" si="6"/>
        <v>100</v>
      </c>
      <c r="P33" s="14"/>
    </row>
    <row r="34" spans="2:16" ht="23.25" customHeight="1" x14ac:dyDescent="0.3">
      <c r="B34" s="15">
        <f t="shared" ca="1" si="0"/>
        <v>1</v>
      </c>
      <c r="C34" s="16">
        <f t="shared" ca="1" si="1"/>
        <v>1</v>
      </c>
      <c r="D34" s="16">
        <f t="shared" ca="1" si="2"/>
        <v>1900</v>
      </c>
      <c r="E34" s="17" t="str">
        <f ca="1">IF(SUMIFS(Cotização!$J:$J,Cotização!$A:$A,C34,Cotização!$B:$B,D34,Cotização!$D:$D,"Fechamento")=0,E33,SUMIFS(Cotização!$J:$J,Cotização!$A:$A,C34,Cotização!$B:$B,D34,Cotização!$D:$D,"Fechamento"))</f>
        <v>Carteira</v>
      </c>
      <c r="F34" s="17" t="str">
        <f ca="1">IF(SUMIFS(Cotização!$F:$F,Cotização!$A:$A,$C34,Cotização!$B:$B,$D34,Cotização!$D:$D,"Fechamento")=0,F33,SUMIFS(Cotização!$F:$F,Cotização!$A:$A,$C34,Cotização!$B:$B,$D34,Cotização!$D:$D,"Fechamento"))</f>
        <v>$ Cota</v>
      </c>
      <c r="G34" s="46">
        <f t="shared" ca="1" si="8"/>
        <v>0</v>
      </c>
      <c r="H34" s="24">
        <f ca="1">IFERROR(VLOOKUP(B34,Preencher!B:C,2,0),0)</f>
        <v>0</v>
      </c>
      <c r="I34" s="18">
        <f t="shared" ca="1" si="3"/>
        <v>0</v>
      </c>
      <c r="J34" s="24">
        <f ca="1">IFERROR(VLOOKUP(B34,Preencher!B:D,3,0),0)</f>
        <v>0</v>
      </c>
      <c r="K34" s="46">
        <f t="shared" ca="1" si="4"/>
        <v>0</v>
      </c>
      <c r="L34" s="18" t="e">
        <f t="shared" ca="1" si="5"/>
        <v>#VALUE!</v>
      </c>
      <c r="M34" s="14">
        <f t="shared" ca="1" si="9"/>
        <v>100</v>
      </c>
      <c r="N34" s="14">
        <f t="shared" ca="1" si="7"/>
        <v>100</v>
      </c>
      <c r="O34" s="14">
        <f t="shared" ca="1" si="6"/>
        <v>100</v>
      </c>
      <c r="P34" s="14"/>
    </row>
    <row r="35" spans="2:16" ht="23.25" customHeight="1" x14ac:dyDescent="0.3">
      <c r="B35" s="15">
        <f t="shared" ca="1" si="0"/>
        <v>1</v>
      </c>
      <c r="C35" s="16">
        <f t="shared" ca="1" si="1"/>
        <v>1</v>
      </c>
      <c r="D35" s="16">
        <f t="shared" ca="1" si="2"/>
        <v>1900</v>
      </c>
      <c r="E35" s="17" t="str">
        <f ca="1">IF(SUMIFS(Cotização!$J:$J,Cotização!$A:$A,C35,Cotização!$B:$B,D35,Cotização!$D:$D,"Fechamento")=0,E34,SUMIFS(Cotização!$J:$J,Cotização!$A:$A,C35,Cotização!$B:$B,D35,Cotização!$D:$D,"Fechamento"))</f>
        <v>Carteira</v>
      </c>
      <c r="F35" s="17" t="str">
        <f ca="1">IF(SUMIFS(Cotização!$F:$F,Cotização!$A:$A,$C35,Cotização!$B:$B,$D35,Cotização!$D:$D,"Fechamento")=0,F34,SUMIFS(Cotização!$F:$F,Cotização!$A:$A,$C35,Cotização!$B:$B,$D35,Cotização!$D:$D,"Fechamento"))</f>
        <v>$ Cota</v>
      </c>
      <c r="G35" s="46">
        <f t="shared" ca="1" si="8"/>
        <v>0</v>
      </c>
      <c r="H35" s="24">
        <f ca="1">IFERROR(VLOOKUP(B35,Preencher!B:C,2,0),0)</f>
        <v>0</v>
      </c>
      <c r="I35" s="18">
        <f t="shared" ca="1" si="3"/>
        <v>0</v>
      </c>
      <c r="J35" s="24">
        <f ca="1">IFERROR(VLOOKUP(B35,Preencher!B:D,3,0),0)</f>
        <v>0</v>
      </c>
      <c r="K35" s="46">
        <f t="shared" ca="1" si="4"/>
        <v>0</v>
      </c>
      <c r="L35" s="18" t="e">
        <f t="shared" ca="1" si="5"/>
        <v>#VALUE!</v>
      </c>
      <c r="M35" s="14">
        <f t="shared" ca="1" si="9"/>
        <v>100</v>
      </c>
      <c r="N35" s="14">
        <f t="shared" ca="1" si="7"/>
        <v>100</v>
      </c>
      <c r="O35" s="14">
        <f t="shared" ca="1" si="6"/>
        <v>100</v>
      </c>
      <c r="P35" s="14"/>
    </row>
    <row r="36" spans="2:16" ht="23.25" customHeight="1" x14ac:dyDescent="0.3">
      <c r="B36" s="15">
        <f t="shared" ca="1" si="0"/>
        <v>1</v>
      </c>
      <c r="C36" s="16">
        <f t="shared" ca="1" si="1"/>
        <v>1</v>
      </c>
      <c r="D36" s="16">
        <f t="shared" ca="1" si="2"/>
        <v>1900</v>
      </c>
      <c r="E36" s="17" t="str">
        <f ca="1">IF(SUMIFS(Cotização!$J:$J,Cotização!$A:$A,C36,Cotização!$B:$B,D36,Cotização!$D:$D,"Fechamento")=0,E35,SUMIFS(Cotização!$J:$J,Cotização!$A:$A,C36,Cotização!$B:$B,D36,Cotização!$D:$D,"Fechamento"))</f>
        <v>Carteira</v>
      </c>
      <c r="F36" s="17" t="str">
        <f ca="1">IF(SUMIFS(Cotização!$F:$F,Cotização!$A:$A,$C36,Cotização!$B:$B,$D36,Cotização!$D:$D,"Fechamento")=0,F35,SUMIFS(Cotização!$F:$F,Cotização!$A:$A,$C36,Cotização!$B:$B,$D36,Cotização!$D:$D,"Fechamento"))</f>
        <v>$ Cota</v>
      </c>
      <c r="G36" s="46">
        <f t="shared" ca="1" si="8"/>
        <v>0</v>
      </c>
      <c r="H36" s="24">
        <f ca="1">IFERROR(VLOOKUP(B36,Preencher!B:C,2,0),0)</f>
        <v>0</v>
      </c>
      <c r="I36" s="18">
        <f t="shared" ca="1" si="3"/>
        <v>0</v>
      </c>
      <c r="J36" s="24">
        <f ca="1">IFERROR(VLOOKUP(B36,Preencher!B:D,3,0),0)</f>
        <v>0</v>
      </c>
      <c r="K36" s="46">
        <f t="shared" ca="1" si="4"/>
        <v>0</v>
      </c>
      <c r="L36" s="18" t="e">
        <f t="shared" ca="1" si="5"/>
        <v>#VALUE!</v>
      </c>
      <c r="M36" s="14">
        <f t="shared" ca="1" si="9"/>
        <v>100</v>
      </c>
      <c r="N36" s="14">
        <f t="shared" ca="1" si="7"/>
        <v>100</v>
      </c>
      <c r="O36" s="14">
        <f t="shared" ca="1" si="6"/>
        <v>100</v>
      </c>
      <c r="P36" s="14"/>
    </row>
    <row r="37" spans="2:16" ht="23.25" customHeight="1" x14ac:dyDescent="0.3">
      <c r="B37" s="15">
        <f t="shared" ca="1" si="0"/>
        <v>1</v>
      </c>
      <c r="C37" s="16">
        <f t="shared" ca="1" si="1"/>
        <v>1</v>
      </c>
      <c r="D37" s="16">
        <f t="shared" ca="1" si="2"/>
        <v>1900</v>
      </c>
      <c r="E37" s="17" t="str">
        <f ca="1">IF(SUMIFS(Cotização!$J:$J,Cotização!$A:$A,C37,Cotização!$B:$B,D37,Cotização!$D:$D,"Fechamento")=0,E36,SUMIFS(Cotização!$J:$J,Cotização!$A:$A,C37,Cotização!$B:$B,D37,Cotização!$D:$D,"Fechamento"))</f>
        <v>Carteira</v>
      </c>
      <c r="F37" s="17" t="str">
        <f ca="1">IF(SUMIFS(Cotização!$F:$F,Cotização!$A:$A,$C37,Cotização!$B:$B,$D37,Cotização!$D:$D,"Fechamento")=0,F36,SUMIFS(Cotização!$F:$F,Cotização!$A:$A,$C37,Cotização!$B:$B,$D37,Cotização!$D:$D,"Fechamento"))</f>
        <v>$ Cota</v>
      </c>
      <c r="G37" s="46">
        <f t="shared" ca="1" si="8"/>
        <v>0</v>
      </c>
      <c r="H37" s="24">
        <f ca="1">IFERROR(VLOOKUP(B37,Preencher!B:C,2,0),0)</f>
        <v>0</v>
      </c>
      <c r="I37" s="18">
        <f t="shared" ca="1" si="3"/>
        <v>0</v>
      </c>
      <c r="J37" s="24">
        <f ca="1">IFERROR(VLOOKUP(B37,Preencher!B:D,3,0),0)</f>
        <v>0</v>
      </c>
      <c r="K37" s="46">
        <f t="shared" ca="1" si="4"/>
        <v>0</v>
      </c>
      <c r="L37" s="18" t="e">
        <f t="shared" ca="1" si="5"/>
        <v>#VALUE!</v>
      </c>
      <c r="M37" s="14">
        <f t="shared" ca="1" si="9"/>
        <v>100</v>
      </c>
      <c r="N37" s="14">
        <f t="shared" ca="1" si="7"/>
        <v>100</v>
      </c>
      <c r="O37" s="14">
        <f t="shared" ca="1" si="6"/>
        <v>100</v>
      </c>
      <c r="P37" s="14"/>
    </row>
    <row r="38" spans="2:16" ht="23.25" customHeight="1" x14ac:dyDescent="0.3">
      <c r="B38" s="15">
        <f t="shared" ca="1" si="0"/>
        <v>1</v>
      </c>
      <c r="C38" s="16">
        <f t="shared" ca="1" si="1"/>
        <v>1</v>
      </c>
      <c r="D38" s="16">
        <f t="shared" ca="1" si="2"/>
        <v>1900</v>
      </c>
      <c r="E38" s="17" t="str">
        <f ca="1">IF(SUMIFS(Cotização!$J:$J,Cotização!$A:$A,C38,Cotização!$B:$B,D38,Cotização!$D:$D,"Fechamento")=0,E37,SUMIFS(Cotização!$J:$J,Cotização!$A:$A,C38,Cotização!$B:$B,D38,Cotização!$D:$D,"Fechamento"))</f>
        <v>Carteira</v>
      </c>
      <c r="F38" s="17" t="str">
        <f ca="1">IF(SUMIFS(Cotização!$F:$F,Cotização!$A:$A,$C38,Cotização!$B:$B,$D38,Cotização!$D:$D,"Fechamento")=0,F37,SUMIFS(Cotização!$F:$F,Cotização!$A:$A,$C38,Cotização!$B:$B,$D38,Cotização!$D:$D,"Fechamento"))</f>
        <v>$ Cota</v>
      </c>
      <c r="G38" s="46">
        <f t="shared" ca="1" si="8"/>
        <v>0</v>
      </c>
      <c r="H38" s="24">
        <f ca="1">IFERROR(VLOOKUP(B38,Preencher!B:C,2,0),0)</f>
        <v>0</v>
      </c>
      <c r="I38" s="18">
        <f t="shared" ca="1" si="3"/>
        <v>0</v>
      </c>
      <c r="J38" s="24">
        <f ca="1">IFERROR(VLOOKUP(B38,Preencher!B:D,3,0),0)</f>
        <v>0</v>
      </c>
      <c r="K38" s="46">
        <f t="shared" ca="1" si="4"/>
        <v>0</v>
      </c>
      <c r="L38" s="18" t="e">
        <f t="shared" ca="1" si="5"/>
        <v>#VALUE!</v>
      </c>
      <c r="M38" s="14">
        <f t="shared" ca="1" si="9"/>
        <v>100</v>
      </c>
      <c r="N38" s="14">
        <f t="shared" ca="1" si="7"/>
        <v>100</v>
      </c>
      <c r="O38" s="14">
        <f t="shared" ca="1" si="6"/>
        <v>100</v>
      </c>
      <c r="P38" s="14"/>
    </row>
    <row r="39" spans="2:16" ht="23.25" customHeight="1" x14ac:dyDescent="0.3">
      <c r="B39" s="15">
        <f t="shared" ca="1" si="0"/>
        <v>1</v>
      </c>
      <c r="C39" s="16">
        <f t="shared" ca="1" si="1"/>
        <v>1</v>
      </c>
      <c r="D39" s="16">
        <f t="shared" ca="1" si="2"/>
        <v>1900</v>
      </c>
      <c r="E39" s="17" t="str">
        <f ca="1">IF(SUMIFS(Cotização!$J:$J,Cotização!$A:$A,C39,Cotização!$B:$B,D39,Cotização!$D:$D,"Fechamento")=0,E38,SUMIFS(Cotização!$J:$J,Cotização!$A:$A,C39,Cotização!$B:$B,D39,Cotização!$D:$D,"Fechamento"))</f>
        <v>Carteira</v>
      </c>
      <c r="F39" s="17" t="str">
        <f ca="1">IF(SUMIFS(Cotização!$F:$F,Cotização!$A:$A,$C39,Cotização!$B:$B,$D39,Cotização!$D:$D,"Fechamento")=0,F38,SUMIFS(Cotização!$F:$F,Cotização!$A:$A,$C39,Cotização!$B:$B,$D39,Cotização!$D:$D,"Fechamento"))</f>
        <v>$ Cota</v>
      </c>
      <c r="G39" s="46">
        <f t="shared" ca="1" si="8"/>
        <v>0</v>
      </c>
      <c r="H39" s="24">
        <f ca="1">IFERROR(VLOOKUP(B39,Preencher!B:C,2,0),0)</f>
        <v>0</v>
      </c>
      <c r="I39" s="18">
        <f t="shared" ca="1" si="3"/>
        <v>0</v>
      </c>
      <c r="J39" s="24">
        <f ca="1">IFERROR(VLOOKUP(B39,Preencher!B:D,3,0),0)</f>
        <v>0</v>
      </c>
      <c r="K39" s="46">
        <f t="shared" ca="1" si="4"/>
        <v>0</v>
      </c>
      <c r="L39" s="18" t="e">
        <f t="shared" ca="1" si="5"/>
        <v>#VALUE!</v>
      </c>
      <c r="M39" s="14">
        <f t="shared" ca="1" si="9"/>
        <v>100</v>
      </c>
      <c r="N39" s="14">
        <f t="shared" ca="1" si="7"/>
        <v>100</v>
      </c>
      <c r="O39" s="14">
        <f t="shared" ca="1" si="6"/>
        <v>100</v>
      </c>
      <c r="P39" s="14"/>
    </row>
    <row r="40" spans="2:16" ht="23.25" customHeight="1" x14ac:dyDescent="0.3">
      <c r="B40" s="15">
        <f t="shared" ca="1" si="0"/>
        <v>1</v>
      </c>
      <c r="C40" s="16">
        <f t="shared" ca="1" si="1"/>
        <v>1</v>
      </c>
      <c r="D40" s="16">
        <f t="shared" ca="1" si="2"/>
        <v>1900</v>
      </c>
      <c r="E40" s="17" t="str">
        <f ca="1">IF(SUMIFS(Cotização!$J:$J,Cotização!$A:$A,C40,Cotização!$B:$B,D40,Cotização!$D:$D,"Fechamento")=0,E39,SUMIFS(Cotização!$J:$J,Cotização!$A:$A,C40,Cotização!$B:$B,D40,Cotização!$D:$D,"Fechamento"))</f>
        <v>Carteira</v>
      </c>
      <c r="F40" s="17" t="str">
        <f ca="1">IF(SUMIFS(Cotização!$F:$F,Cotização!$A:$A,$C40,Cotização!$B:$B,$D40,Cotização!$D:$D,"Fechamento")=0,F39,SUMIFS(Cotização!$F:$F,Cotização!$A:$A,$C40,Cotização!$B:$B,$D40,Cotização!$D:$D,"Fechamento"))</f>
        <v>$ Cota</v>
      </c>
      <c r="G40" s="46">
        <f t="shared" ca="1" si="8"/>
        <v>0</v>
      </c>
      <c r="H40" s="24">
        <f ca="1">IFERROR(VLOOKUP(B40,Preencher!B:C,2,0),0)</f>
        <v>0</v>
      </c>
      <c r="I40" s="18">
        <f t="shared" ca="1" si="3"/>
        <v>0</v>
      </c>
      <c r="J40" s="24">
        <f ca="1">IFERROR(VLOOKUP(B40,Preencher!B:D,3,0),0)</f>
        <v>0</v>
      </c>
      <c r="K40" s="46">
        <f t="shared" ca="1" si="4"/>
        <v>0</v>
      </c>
      <c r="L40" s="18" t="e">
        <f t="shared" ca="1" si="5"/>
        <v>#VALUE!</v>
      </c>
      <c r="M40" s="14">
        <f ca="1">M39*(G40/100)+M39</f>
        <v>100</v>
      </c>
      <c r="N40" s="14">
        <f t="shared" ca="1" si="7"/>
        <v>100</v>
      </c>
      <c r="O40" s="14">
        <f t="shared" ca="1" si="6"/>
        <v>100</v>
      </c>
      <c r="P40" s="14"/>
    </row>
    <row r="41" spans="2:16" ht="23.25" customHeight="1" x14ac:dyDescent="0.3">
      <c r="B41" s="15">
        <f t="shared" ca="1" si="0"/>
        <v>1</v>
      </c>
      <c r="C41" s="16">
        <f t="shared" ca="1" si="1"/>
        <v>1</v>
      </c>
      <c r="D41" s="16">
        <f t="shared" ca="1" si="2"/>
        <v>1900</v>
      </c>
      <c r="E41" s="17" t="str">
        <f ca="1">IF(SUMIFS(Cotização!$J:$J,Cotização!$A:$A,C41,Cotização!$B:$B,D41,Cotização!$D:$D,"Fechamento")=0,E40,SUMIFS(Cotização!$J:$J,Cotização!$A:$A,C41,Cotização!$B:$B,D41,Cotização!$D:$D,"Fechamento"))</f>
        <v>Carteira</v>
      </c>
      <c r="F41" s="17" t="str">
        <f ca="1">IF(SUMIFS(Cotização!$F:$F,Cotização!$A:$A,$C41,Cotização!$B:$B,$D41,Cotização!$D:$D,"Fechamento")=0,F40,SUMIFS(Cotização!$F:$F,Cotização!$A:$A,$C41,Cotização!$B:$B,$D41,Cotização!$D:$D,"Fechamento"))</f>
        <v>$ Cota</v>
      </c>
      <c r="G41" s="46">
        <f t="shared" ca="1" si="8"/>
        <v>0</v>
      </c>
      <c r="H41" s="24">
        <f ca="1">IFERROR(VLOOKUP(B41,Preencher!B:C,2,0),0)</f>
        <v>0</v>
      </c>
      <c r="I41" s="18">
        <f t="shared" ca="1" si="3"/>
        <v>0</v>
      </c>
      <c r="J41" s="24">
        <f ca="1">IFERROR(VLOOKUP(B41,Preencher!B:D,3,0),0)</f>
        <v>0</v>
      </c>
      <c r="K41" s="46">
        <f t="shared" ca="1" si="4"/>
        <v>0</v>
      </c>
      <c r="L41" s="18" t="e">
        <f t="shared" ca="1" si="5"/>
        <v>#VALUE!</v>
      </c>
      <c r="M41" s="14">
        <f t="shared" ca="1" si="9"/>
        <v>100</v>
      </c>
      <c r="N41" s="14">
        <f t="shared" ca="1" si="7"/>
        <v>100</v>
      </c>
      <c r="O41" s="14">
        <f t="shared" ca="1" si="6"/>
        <v>100</v>
      </c>
      <c r="P41" s="14"/>
    </row>
    <row r="42" spans="2:16" ht="23.25" customHeight="1" x14ac:dyDescent="0.3">
      <c r="B42" s="15">
        <f t="shared" ca="1" si="0"/>
        <v>1</v>
      </c>
      <c r="C42" s="16">
        <f t="shared" ca="1" si="1"/>
        <v>1</v>
      </c>
      <c r="D42" s="16">
        <f t="shared" ca="1" si="2"/>
        <v>1900</v>
      </c>
      <c r="E42" s="17" t="str">
        <f ca="1">IF(SUMIFS(Cotização!$J:$J,Cotização!$A:$A,C42,Cotização!$B:$B,D42,Cotização!$D:$D,"Fechamento")=0,E41,SUMIFS(Cotização!$J:$J,Cotização!$A:$A,C42,Cotização!$B:$B,D42,Cotização!$D:$D,"Fechamento"))</f>
        <v>Carteira</v>
      </c>
      <c r="F42" s="17" t="str">
        <f ca="1">IF(SUMIFS(Cotização!$F:$F,Cotização!$A:$A,$C42,Cotização!$B:$B,$D42,Cotização!$D:$D,"Fechamento")=0,F41,SUMIFS(Cotização!$F:$F,Cotização!$A:$A,$C42,Cotização!$B:$B,$D42,Cotização!$D:$D,"Fechamento"))</f>
        <v>$ Cota</v>
      </c>
      <c r="G42" s="46">
        <f t="shared" ca="1" si="8"/>
        <v>0</v>
      </c>
      <c r="H42" s="24">
        <f ca="1">IFERROR(VLOOKUP(B42,Preencher!B:C,2,0),0)</f>
        <v>0</v>
      </c>
      <c r="I42" s="18">
        <f t="shared" ca="1" si="3"/>
        <v>0</v>
      </c>
      <c r="J42" s="24">
        <f ca="1">IFERROR(VLOOKUP(B42,Preencher!B:D,3,0),0)</f>
        <v>0</v>
      </c>
      <c r="K42" s="46">
        <f t="shared" ca="1" si="4"/>
        <v>0</v>
      </c>
      <c r="L42" s="18" t="e">
        <f t="shared" ca="1" si="5"/>
        <v>#VALUE!</v>
      </c>
      <c r="M42" s="14">
        <f t="shared" ca="1" si="9"/>
        <v>100</v>
      </c>
      <c r="N42" s="14">
        <f t="shared" ca="1" si="7"/>
        <v>100</v>
      </c>
      <c r="O42" s="14">
        <f t="shared" ca="1" si="6"/>
        <v>100</v>
      </c>
      <c r="P42" s="14"/>
    </row>
    <row r="43" spans="2:16" ht="23.25" customHeight="1" x14ac:dyDescent="0.3">
      <c r="B43" s="15">
        <f t="shared" ca="1" si="0"/>
        <v>1</v>
      </c>
      <c r="C43" s="16">
        <f t="shared" ref="C43:C106" ca="1" si="10">MONTH(B43)</f>
        <v>1</v>
      </c>
      <c r="D43" s="16">
        <f t="shared" ref="D43:D106" ca="1" si="11">YEAR(B43)</f>
        <v>1900</v>
      </c>
      <c r="E43" s="17" t="str">
        <f ca="1">IF(SUMIFS(Cotização!$J:$J,Cotização!$A:$A,C43,Cotização!$B:$B,D43,Cotização!$D:$D,"Fechamento")=0,E42,SUMIFS(Cotização!$J:$J,Cotização!$A:$A,C43,Cotização!$B:$B,D43,Cotização!$D:$D,"Fechamento"))</f>
        <v>Carteira</v>
      </c>
      <c r="F43" s="17" t="str">
        <f ca="1">IF(SUMIFS(Cotização!$F:$F,Cotização!$A:$A,$C43,Cotização!$B:$B,$D43,Cotização!$D:$D,"Fechamento")=0,F42,SUMIFS(Cotização!$F:$F,Cotização!$A:$A,$C43,Cotização!$B:$B,$D43,Cotização!$D:$D,"Fechamento"))</f>
        <v>$ Cota</v>
      </c>
      <c r="G43" s="46">
        <f t="shared" ref="G43:G106" ca="1" si="12">IFERROR((F43/F42-1)*100,0)</f>
        <v>0</v>
      </c>
      <c r="H43" s="24">
        <f ca="1">IFERROR(VLOOKUP(B43,Preencher!B:C,2,0),0)</f>
        <v>0</v>
      </c>
      <c r="I43" s="18">
        <f t="shared" ref="I43:I106" ca="1" si="13">IFERROR(INT((G43/H43)*100),0)</f>
        <v>0</v>
      </c>
      <c r="J43" s="24">
        <f ca="1">IFERROR(VLOOKUP(B43,Preencher!B:D,3,0),0)</f>
        <v>0</v>
      </c>
      <c r="K43" s="46">
        <f t="shared" ca="1" si="4"/>
        <v>0</v>
      </c>
      <c r="L43" s="18" t="e">
        <f t="shared" ca="1" si="5"/>
        <v>#VALUE!</v>
      </c>
      <c r="M43" s="14">
        <f t="shared" ca="1" si="9"/>
        <v>100</v>
      </c>
      <c r="N43" s="14">
        <f t="shared" ca="1" si="7"/>
        <v>100</v>
      </c>
      <c r="O43" s="14">
        <f t="shared" ca="1" si="6"/>
        <v>100</v>
      </c>
      <c r="P43" s="14"/>
    </row>
    <row r="44" spans="2:16" ht="23.25" customHeight="1" x14ac:dyDescent="0.3">
      <c r="B44" s="15">
        <f t="shared" ca="1" si="0"/>
        <v>1</v>
      </c>
      <c r="C44" s="16">
        <f t="shared" ca="1" si="10"/>
        <v>1</v>
      </c>
      <c r="D44" s="16">
        <f t="shared" ca="1" si="11"/>
        <v>1900</v>
      </c>
      <c r="E44" s="17" t="str">
        <f ca="1">IF(SUMIFS(Cotização!$J:$J,Cotização!$A:$A,C44,Cotização!$B:$B,D44,Cotização!$D:$D,"Fechamento")=0,E43,SUMIFS(Cotização!$J:$J,Cotização!$A:$A,C44,Cotização!$B:$B,D44,Cotização!$D:$D,"Fechamento"))</f>
        <v>Carteira</v>
      </c>
      <c r="F44" s="17" t="str">
        <f ca="1">IF(SUMIFS(Cotização!$F:$F,Cotização!$A:$A,$C44,Cotização!$B:$B,$D44,Cotização!$D:$D,"Fechamento")=0,F43,SUMIFS(Cotização!$F:$F,Cotização!$A:$A,$C44,Cotização!$B:$B,$D44,Cotização!$D:$D,"Fechamento"))</f>
        <v>$ Cota</v>
      </c>
      <c r="G44" s="46">
        <f t="shared" ca="1" si="12"/>
        <v>0</v>
      </c>
      <c r="H44" s="24">
        <f ca="1">IFERROR(VLOOKUP(B44,Preencher!B:C,2,0),0)</f>
        <v>0</v>
      </c>
      <c r="I44" s="18">
        <f t="shared" ca="1" si="13"/>
        <v>0</v>
      </c>
      <c r="J44" s="24">
        <f ca="1">IFERROR(VLOOKUP(B44,Preencher!B:D,3,0),0)</f>
        <v>0</v>
      </c>
      <c r="K44" s="46">
        <f t="shared" ca="1" si="4"/>
        <v>0</v>
      </c>
      <c r="L44" s="18" t="e">
        <f t="shared" ca="1" si="5"/>
        <v>#VALUE!</v>
      </c>
      <c r="M44" s="14">
        <f t="shared" ca="1" si="9"/>
        <v>100</v>
      </c>
      <c r="N44" s="14">
        <f t="shared" ca="1" si="7"/>
        <v>100</v>
      </c>
      <c r="O44" s="14">
        <f t="shared" ca="1" si="6"/>
        <v>100</v>
      </c>
      <c r="P44" s="14"/>
    </row>
    <row r="45" spans="2:16" ht="23.25" customHeight="1" x14ac:dyDescent="0.3">
      <c r="B45" s="15">
        <f t="shared" ca="1" si="0"/>
        <v>1</v>
      </c>
      <c r="C45" s="16">
        <f t="shared" ca="1" si="10"/>
        <v>1</v>
      </c>
      <c r="D45" s="16">
        <f t="shared" ca="1" si="11"/>
        <v>1900</v>
      </c>
      <c r="E45" s="17" t="str">
        <f ca="1">IF(SUMIFS(Cotização!$J:$J,Cotização!$A:$A,C45,Cotização!$B:$B,D45,Cotização!$D:$D,"Fechamento")=0,E44,SUMIFS(Cotização!$J:$J,Cotização!$A:$A,C45,Cotização!$B:$B,D45,Cotização!$D:$D,"Fechamento"))</f>
        <v>Carteira</v>
      </c>
      <c r="F45" s="17" t="str">
        <f ca="1">IF(SUMIFS(Cotização!$F:$F,Cotização!$A:$A,$C45,Cotização!$B:$B,$D45,Cotização!$D:$D,"Fechamento")=0,F44,SUMIFS(Cotização!$F:$F,Cotização!$A:$A,$C45,Cotização!$B:$B,$D45,Cotização!$D:$D,"Fechamento"))</f>
        <v>$ Cota</v>
      </c>
      <c r="G45" s="46">
        <f t="shared" ca="1" si="12"/>
        <v>0</v>
      </c>
      <c r="H45" s="24">
        <f ca="1">IFERROR(VLOOKUP(B45,Preencher!B:C,2,0),0)</f>
        <v>0</v>
      </c>
      <c r="I45" s="18">
        <f t="shared" ca="1" si="13"/>
        <v>0</v>
      </c>
      <c r="J45" s="24">
        <f ca="1">IFERROR(VLOOKUP(B45,Preencher!B:D,3,0),0)</f>
        <v>0</v>
      </c>
      <c r="K45" s="46">
        <f t="shared" ca="1" si="4"/>
        <v>0</v>
      </c>
      <c r="L45" s="18" t="e">
        <f t="shared" ca="1" si="5"/>
        <v>#VALUE!</v>
      </c>
      <c r="M45" s="14">
        <f t="shared" ca="1" si="9"/>
        <v>100</v>
      </c>
      <c r="N45" s="14">
        <f t="shared" ca="1" si="7"/>
        <v>100</v>
      </c>
      <c r="O45" s="14">
        <f t="shared" ca="1" si="6"/>
        <v>100</v>
      </c>
      <c r="P45" s="14"/>
    </row>
    <row r="46" spans="2:16" ht="23.25" customHeight="1" x14ac:dyDescent="0.3">
      <c r="B46" s="15">
        <f t="shared" ca="1" si="0"/>
        <v>1</v>
      </c>
      <c r="C46" s="16">
        <f t="shared" ca="1" si="10"/>
        <v>1</v>
      </c>
      <c r="D46" s="16">
        <f t="shared" ca="1" si="11"/>
        <v>1900</v>
      </c>
      <c r="E46" s="17" t="str">
        <f ca="1">IF(SUMIFS(Cotização!$J:$J,Cotização!$A:$A,C46,Cotização!$B:$B,D46,Cotização!$D:$D,"Fechamento")=0,E45,SUMIFS(Cotização!$J:$J,Cotização!$A:$A,C46,Cotização!$B:$B,D46,Cotização!$D:$D,"Fechamento"))</f>
        <v>Carteira</v>
      </c>
      <c r="F46" s="17" t="str">
        <f ca="1">IF(SUMIFS(Cotização!$F:$F,Cotização!$A:$A,$C46,Cotização!$B:$B,$D46,Cotização!$D:$D,"Fechamento")=0,F45,SUMIFS(Cotização!$F:$F,Cotização!$A:$A,$C46,Cotização!$B:$B,$D46,Cotização!$D:$D,"Fechamento"))</f>
        <v>$ Cota</v>
      </c>
      <c r="G46" s="46">
        <f t="shared" ca="1" si="12"/>
        <v>0</v>
      </c>
      <c r="H46" s="24">
        <f ca="1">IFERROR(VLOOKUP(B46,Preencher!B:C,2,0),0)</f>
        <v>0</v>
      </c>
      <c r="I46" s="18">
        <f t="shared" ca="1" si="13"/>
        <v>0</v>
      </c>
      <c r="J46" s="24">
        <f ca="1">IFERROR(VLOOKUP(B46,Preencher!B:D,3,0),0)</f>
        <v>0</v>
      </c>
      <c r="K46" s="46">
        <f t="shared" ca="1" si="4"/>
        <v>0</v>
      </c>
      <c r="L46" s="18" t="e">
        <f t="shared" ca="1" si="5"/>
        <v>#VALUE!</v>
      </c>
      <c r="M46" s="14">
        <f t="shared" ca="1" si="9"/>
        <v>100</v>
      </c>
      <c r="N46" s="14">
        <f t="shared" ca="1" si="7"/>
        <v>100</v>
      </c>
      <c r="O46" s="14">
        <f t="shared" ca="1" si="6"/>
        <v>100</v>
      </c>
      <c r="P46" s="14"/>
    </row>
    <row r="47" spans="2:16" ht="23.25" customHeight="1" x14ac:dyDescent="0.3">
      <c r="B47" s="15">
        <f t="shared" ca="1" si="0"/>
        <v>1</v>
      </c>
      <c r="C47" s="16">
        <f t="shared" ca="1" si="10"/>
        <v>1</v>
      </c>
      <c r="D47" s="16">
        <f t="shared" ca="1" si="11"/>
        <v>1900</v>
      </c>
      <c r="E47" s="17" t="str">
        <f ca="1">IF(SUMIFS(Cotização!$J:$J,Cotização!$A:$A,C47,Cotização!$B:$B,D47,Cotização!$D:$D,"Fechamento")=0,E46,SUMIFS(Cotização!$J:$J,Cotização!$A:$A,C47,Cotização!$B:$B,D47,Cotização!$D:$D,"Fechamento"))</f>
        <v>Carteira</v>
      </c>
      <c r="F47" s="17" t="str">
        <f ca="1">IF(SUMIFS(Cotização!$F:$F,Cotização!$A:$A,$C47,Cotização!$B:$B,$D47,Cotização!$D:$D,"Fechamento")=0,F46,SUMIFS(Cotização!$F:$F,Cotização!$A:$A,$C47,Cotização!$B:$B,$D47,Cotização!$D:$D,"Fechamento"))</f>
        <v>$ Cota</v>
      </c>
      <c r="G47" s="46">
        <f t="shared" ca="1" si="12"/>
        <v>0</v>
      </c>
      <c r="H47" s="24">
        <f ca="1">IFERROR(VLOOKUP(B47,Preencher!B:C,2,0),0)</f>
        <v>0</v>
      </c>
      <c r="I47" s="18">
        <f t="shared" ca="1" si="13"/>
        <v>0</v>
      </c>
      <c r="J47" s="24">
        <f ca="1">IFERROR(VLOOKUP(B47,Preencher!B:D,3,0),0)</f>
        <v>0</v>
      </c>
      <c r="K47" s="46">
        <f t="shared" ca="1" si="4"/>
        <v>0</v>
      </c>
      <c r="L47" s="18" t="e">
        <f t="shared" ca="1" si="5"/>
        <v>#VALUE!</v>
      </c>
      <c r="M47" s="14">
        <f t="shared" ca="1" si="9"/>
        <v>100</v>
      </c>
      <c r="N47" s="14">
        <f t="shared" ca="1" si="7"/>
        <v>100</v>
      </c>
      <c r="O47" s="14">
        <f t="shared" ca="1" si="6"/>
        <v>100</v>
      </c>
      <c r="P47" s="14"/>
    </row>
    <row r="48" spans="2:16" ht="23.25" customHeight="1" x14ac:dyDescent="0.3">
      <c r="B48" s="15">
        <f t="shared" ca="1" si="0"/>
        <v>1</v>
      </c>
      <c r="C48" s="16">
        <f t="shared" ca="1" si="10"/>
        <v>1</v>
      </c>
      <c r="D48" s="16">
        <f t="shared" ca="1" si="11"/>
        <v>1900</v>
      </c>
      <c r="E48" s="17" t="str">
        <f ca="1">IF(SUMIFS(Cotização!$J:$J,Cotização!$A:$A,C48,Cotização!$B:$B,D48,Cotização!$D:$D,"Fechamento")=0,E47,SUMIFS(Cotização!$J:$J,Cotização!$A:$A,C48,Cotização!$B:$B,D48,Cotização!$D:$D,"Fechamento"))</f>
        <v>Carteira</v>
      </c>
      <c r="F48" s="17" t="str">
        <f ca="1">IF(SUMIFS(Cotização!$F:$F,Cotização!$A:$A,$C48,Cotização!$B:$B,$D48,Cotização!$D:$D,"Fechamento")=0,F47,SUMIFS(Cotização!$F:$F,Cotização!$A:$A,$C48,Cotização!$B:$B,$D48,Cotização!$D:$D,"Fechamento"))</f>
        <v>$ Cota</v>
      </c>
      <c r="G48" s="46">
        <f t="shared" ca="1" si="12"/>
        <v>0</v>
      </c>
      <c r="H48" s="24">
        <f ca="1">IFERROR(VLOOKUP(B48,Preencher!B:C,2,0),0)</f>
        <v>0</v>
      </c>
      <c r="I48" s="18">
        <f t="shared" ca="1" si="13"/>
        <v>0</v>
      </c>
      <c r="J48" s="24">
        <f ca="1">IFERROR(VLOOKUP(B48,Preencher!B:D,3,0),0)</f>
        <v>0</v>
      </c>
      <c r="K48" s="46">
        <f t="shared" ca="1" si="4"/>
        <v>0</v>
      </c>
      <c r="L48" s="18" t="e">
        <f t="shared" ca="1" si="5"/>
        <v>#VALUE!</v>
      </c>
      <c r="M48" s="14">
        <f t="shared" ca="1" si="9"/>
        <v>100</v>
      </c>
      <c r="N48" s="14">
        <f t="shared" ca="1" si="7"/>
        <v>100</v>
      </c>
      <c r="O48" s="14">
        <f t="shared" ca="1" si="6"/>
        <v>100</v>
      </c>
      <c r="P48" s="14"/>
    </row>
    <row r="49" spans="2:16" ht="23.25" customHeight="1" x14ac:dyDescent="0.3">
      <c r="B49" s="15">
        <f t="shared" ca="1" si="0"/>
        <v>1</v>
      </c>
      <c r="C49" s="16">
        <f t="shared" ca="1" si="10"/>
        <v>1</v>
      </c>
      <c r="D49" s="16">
        <f t="shared" ca="1" si="11"/>
        <v>1900</v>
      </c>
      <c r="E49" s="17" t="str">
        <f ca="1">IF(SUMIFS(Cotização!$J:$J,Cotização!$A:$A,C49,Cotização!$B:$B,D49,Cotização!$D:$D,"Fechamento")=0,E48,SUMIFS(Cotização!$J:$J,Cotização!$A:$A,C49,Cotização!$B:$B,D49,Cotização!$D:$D,"Fechamento"))</f>
        <v>Carteira</v>
      </c>
      <c r="F49" s="17" t="str">
        <f ca="1">IF(SUMIFS(Cotização!$F:$F,Cotização!$A:$A,$C49,Cotização!$B:$B,$D49,Cotização!$D:$D,"Fechamento")=0,F48,SUMIFS(Cotização!$F:$F,Cotização!$A:$A,$C49,Cotização!$B:$B,$D49,Cotização!$D:$D,"Fechamento"))</f>
        <v>$ Cota</v>
      </c>
      <c r="G49" s="46">
        <f t="shared" ca="1" si="12"/>
        <v>0</v>
      </c>
      <c r="H49" s="24">
        <f ca="1">IFERROR(VLOOKUP(B49,Preencher!B:C,2,0),0)</f>
        <v>0</v>
      </c>
      <c r="I49" s="18">
        <f t="shared" ca="1" si="13"/>
        <v>0</v>
      </c>
      <c r="J49" s="24">
        <f ca="1">IFERROR(VLOOKUP(B49,Preencher!B:D,3,0),0)</f>
        <v>0</v>
      </c>
      <c r="K49" s="46">
        <f t="shared" ca="1" si="4"/>
        <v>0</v>
      </c>
      <c r="L49" s="18" t="e">
        <f t="shared" ca="1" si="5"/>
        <v>#VALUE!</v>
      </c>
      <c r="M49" s="14">
        <f t="shared" ca="1" si="9"/>
        <v>100</v>
      </c>
      <c r="N49" s="14">
        <f t="shared" ca="1" si="7"/>
        <v>100</v>
      </c>
      <c r="O49" s="14">
        <f t="shared" ca="1" si="6"/>
        <v>100</v>
      </c>
      <c r="P49" s="14"/>
    </row>
    <row r="50" spans="2:16" ht="23.25" customHeight="1" x14ac:dyDescent="0.3">
      <c r="B50" s="15">
        <f t="shared" ca="1" si="0"/>
        <v>1</v>
      </c>
      <c r="C50" s="16">
        <f t="shared" ca="1" si="10"/>
        <v>1</v>
      </c>
      <c r="D50" s="16">
        <f t="shared" ca="1" si="11"/>
        <v>1900</v>
      </c>
      <c r="E50" s="17" t="str">
        <f ca="1">IF(SUMIFS(Cotização!$J:$J,Cotização!$A:$A,C50,Cotização!$B:$B,D50,Cotização!$D:$D,"Fechamento")=0,E49,SUMIFS(Cotização!$J:$J,Cotização!$A:$A,C50,Cotização!$B:$B,D50,Cotização!$D:$D,"Fechamento"))</f>
        <v>Carteira</v>
      </c>
      <c r="F50" s="17" t="str">
        <f ca="1">IF(SUMIFS(Cotização!$F:$F,Cotização!$A:$A,$C50,Cotização!$B:$B,$D50,Cotização!$D:$D,"Fechamento")=0,F49,SUMIFS(Cotização!$F:$F,Cotização!$A:$A,$C50,Cotização!$B:$B,$D50,Cotização!$D:$D,"Fechamento"))</f>
        <v>$ Cota</v>
      </c>
      <c r="G50" s="46">
        <f t="shared" ca="1" si="12"/>
        <v>0</v>
      </c>
      <c r="H50" s="24">
        <f ca="1">IFERROR(VLOOKUP(B50,Preencher!B:C,2,0),0)</f>
        <v>0</v>
      </c>
      <c r="I50" s="18">
        <f t="shared" ca="1" si="13"/>
        <v>0</v>
      </c>
      <c r="J50" s="24">
        <f ca="1">IFERROR(VLOOKUP(B50,Preencher!B:D,3,0),0)</f>
        <v>0</v>
      </c>
      <c r="K50" s="46">
        <f t="shared" ca="1" si="4"/>
        <v>0</v>
      </c>
      <c r="L50" s="18" t="e">
        <f t="shared" ca="1" si="5"/>
        <v>#VALUE!</v>
      </c>
      <c r="M50" s="14">
        <f t="shared" ca="1" si="9"/>
        <v>100</v>
      </c>
      <c r="N50" s="14">
        <f t="shared" ca="1" si="7"/>
        <v>100</v>
      </c>
      <c r="O50" s="14">
        <f t="shared" ca="1" si="6"/>
        <v>100</v>
      </c>
      <c r="P50" s="14"/>
    </row>
    <row r="51" spans="2:16" ht="23.25" customHeight="1" x14ac:dyDescent="0.3">
      <c r="B51" s="15">
        <f t="shared" ca="1" si="0"/>
        <v>1</v>
      </c>
      <c r="C51" s="16">
        <f t="shared" ca="1" si="10"/>
        <v>1</v>
      </c>
      <c r="D51" s="16">
        <f t="shared" ca="1" si="11"/>
        <v>1900</v>
      </c>
      <c r="E51" s="17" t="str">
        <f ca="1">IF(SUMIFS(Cotização!$J:$J,Cotização!$A:$A,C51,Cotização!$B:$B,D51,Cotização!$D:$D,"Fechamento")=0,E50,SUMIFS(Cotização!$J:$J,Cotização!$A:$A,C51,Cotização!$B:$B,D51,Cotização!$D:$D,"Fechamento"))</f>
        <v>Carteira</v>
      </c>
      <c r="F51" s="17" t="str">
        <f ca="1">IF(SUMIFS(Cotização!$F:$F,Cotização!$A:$A,$C51,Cotização!$B:$B,$D51,Cotização!$D:$D,"Fechamento")=0,F50,SUMIFS(Cotização!$F:$F,Cotização!$A:$A,$C51,Cotização!$B:$B,$D51,Cotização!$D:$D,"Fechamento"))</f>
        <v>$ Cota</v>
      </c>
      <c r="G51" s="46">
        <f t="shared" ca="1" si="12"/>
        <v>0</v>
      </c>
      <c r="H51" s="24">
        <f ca="1">IFERROR(VLOOKUP(B51,Preencher!B:C,2,0),0)</f>
        <v>0</v>
      </c>
      <c r="I51" s="18">
        <f t="shared" ca="1" si="13"/>
        <v>0</v>
      </c>
      <c r="J51" s="24">
        <f ca="1">IFERROR(VLOOKUP(B51,Preencher!B:D,3,0),0)</f>
        <v>0</v>
      </c>
      <c r="K51" s="46">
        <f t="shared" ca="1" si="4"/>
        <v>0</v>
      </c>
      <c r="L51" s="18" t="e">
        <f t="shared" ca="1" si="5"/>
        <v>#VALUE!</v>
      </c>
      <c r="M51" s="14">
        <f t="shared" ca="1" si="9"/>
        <v>100</v>
      </c>
      <c r="N51" s="14">
        <f t="shared" ca="1" si="7"/>
        <v>100</v>
      </c>
      <c r="O51" s="14">
        <f t="shared" ca="1" si="6"/>
        <v>100</v>
      </c>
      <c r="P51" s="14"/>
    </row>
    <row r="52" spans="2:16" ht="23.25" customHeight="1" x14ac:dyDescent="0.3">
      <c r="B52" s="15">
        <f t="shared" ca="1" si="0"/>
        <v>1</v>
      </c>
      <c r="C52" s="16">
        <f t="shared" ca="1" si="10"/>
        <v>1</v>
      </c>
      <c r="D52" s="16">
        <f t="shared" ca="1" si="11"/>
        <v>1900</v>
      </c>
      <c r="E52" s="17" t="str">
        <f ca="1">IF(SUMIFS(Cotização!$J:$J,Cotização!$A:$A,C52,Cotização!$B:$B,D52,Cotização!$D:$D,"Fechamento")=0,E51,SUMIFS(Cotização!$J:$J,Cotização!$A:$A,C52,Cotização!$B:$B,D52,Cotização!$D:$D,"Fechamento"))</f>
        <v>Carteira</v>
      </c>
      <c r="F52" s="17" t="str">
        <f ca="1">IF(SUMIFS(Cotização!$F:$F,Cotização!$A:$A,$C52,Cotização!$B:$B,$D52,Cotização!$D:$D,"Fechamento")=0,F51,SUMIFS(Cotização!$F:$F,Cotização!$A:$A,$C52,Cotização!$B:$B,$D52,Cotização!$D:$D,"Fechamento"))</f>
        <v>$ Cota</v>
      </c>
      <c r="G52" s="46">
        <f t="shared" ca="1" si="12"/>
        <v>0</v>
      </c>
      <c r="H52" s="24">
        <f ca="1">IFERROR(VLOOKUP(B52,Preencher!B:C,2,0),0)</f>
        <v>0</v>
      </c>
      <c r="I52" s="18">
        <f t="shared" ca="1" si="13"/>
        <v>0</v>
      </c>
      <c r="J52" s="24">
        <f ca="1">IFERROR(VLOOKUP(B52,Preencher!B:D,3,0),0)</f>
        <v>0</v>
      </c>
      <c r="K52" s="46">
        <f t="shared" ca="1" si="4"/>
        <v>0</v>
      </c>
      <c r="L52" s="18" t="e">
        <f t="shared" ca="1" si="5"/>
        <v>#VALUE!</v>
      </c>
      <c r="M52" s="14">
        <f t="shared" ca="1" si="9"/>
        <v>100</v>
      </c>
      <c r="N52" s="14">
        <f t="shared" ca="1" si="7"/>
        <v>100</v>
      </c>
      <c r="O52" s="14">
        <f t="shared" ca="1" si="6"/>
        <v>100</v>
      </c>
      <c r="P52" s="14"/>
    </row>
    <row r="53" spans="2:16" ht="23.25" customHeight="1" x14ac:dyDescent="0.3">
      <c r="B53" s="15">
        <f t="shared" ca="1" si="0"/>
        <v>1</v>
      </c>
      <c r="C53" s="16">
        <f t="shared" ca="1" si="10"/>
        <v>1</v>
      </c>
      <c r="D53" s="16">
        <f t="shared" ca="1" si="11"/>
        <v>1900</v>
      </c>
      <c r="E53" s="17" t="str">
        <f ca="1">IF(SUMIFS(Cotização!$J:$J,Cotização!$A:$A,C53,Cotização!$B:$B,D53,Cotização!$D:$D,"Fechamento")=0,E52,SUMIFS(Cotização!$J:$J,Cotização!$A:$A,C53,Cotização!$B:$B,D53,Cotização!$D:$D,"Fechamento"))</f>
        <v>Carteira</v>
      </c>
      <c r="F53" s="17" t="str">
        <f ca="1">IF(SUMIFS(Cotização!$F:$F,Cotização!$A:$A,$C53,Cotização!$B:$B,$D53,Cotização!$D:$D,"Fechamento")=0,F52,SUMIFS(Cotização!$F:$F,Cotização!$A:$A,$C53,Cotização!$B:$B,$D53,Cotização!$D:$D,"Fechamento"))</f>
        <v>$ Cota</v>
      </c>
      <c r="G53" s="46">
        <f t="shared" ca="1" si="12"/>
        <v>0</v>
      </c>
      <c r="H53" s="24">
        <f ca="1">IFERROR(VLOOKUP(B53,Preencher!B:C,2,0),0)</f>
        <v>0</v>
      </c>
      <c r="I53" s="18">
        <f t="shared" ca="1" si="13"/>
        <v>0</v>
      </c>
      <c r="J53" s="24">
        <f ca="1">IFERROR(VLOOKUP(B53,Preencher!B:D,3,0),0)</f>
        <v>0</v>
      </c>
      <c r="K53" s="46">
        <f t="shared" ca="1" si="4"/>
        <v>0</v>
      </c>
      <c r="L53" s="18" t="e">
        <f t="shared" ca="1" si="5"/>
        <v>#VALUE!</v>
      </c>
      <c r="M53" s="14">
        <f t="shared" ca="1" si="9"/>
        <v>100</v>
      </c>
      <c r="N53" s="14">
        <f t="shared" ca="1" si="7"/>
        <v>100</v>
      </c>
      <c r="O53" s="14">
        <f t="shared" ca="1" si="6"/>
        <v>100</v>
      </c>
      <c r="P53" s="14"/>
    </row>
    <row r="54" spans="2:16" ht="23.25" customHeight="1" x14ac:dyDescent="0.3">
      <c r="B54" s="15">
        <f t="shared" ca="1" si="0"/>
        <v>1</v>
      </c>
      <c r="C54" s="16">
        <f t="shared" ca="1" si="10"/>
        <v>1</v>
      </c>
      <c r="D54" s="16">
        <f t="shared" ca="1" si="11"/>
        <v>1900</v>
      </c>
      <c r="E54" s="17" t="str">
        <f ca="1">IF(SUMIFS(Cotização!$J:$J,Cotização!$A:$A,C54,Cotização!$B:$B,D54,Cotização!$D:$D,"Fechamento")=0,E53,SUMIFS(Cotização!$J:$J,Cotização!$A:$A,C54,Cotização!$B:$B,D54,Cotização!$D:$D,"Fechamento"))</f>
        <v>Carteira</v>
      </c>
      <c r="F54" s="17" t="str">
        <f ca="1">IF(SUMIFS(Cotização!$F:$F,Cotização!$A:$A,$C54,Cotização!$B:$B,$D54,Cotização!$D:$D,"Fechamento")=0,F53,SUMIFS(Cotização!$F:$F,Cotização!$A:$A,$C54,Cotização!$B:$B,$D54,Cotização!$D:$D,"Fechamento"))</f>
        <v>$ Cota</v>
      </c>
      <c r="G54" s="46">
        <f t="shared" ca="1" si="12"/>
        <v>0</v>
      </c>
      <c r="H54" s="24">
        <f ca="1">IFERROR(VLOOKUP(B54,Preencher!B:C,2,0),0)</f>
        <v>0</v>
      </c>
      <c r="I54" s="18">
        <f t="shared" ca="1" si="13"/>
        <v>0</v>
      </c>
      <c r="J54" s="24">
        <f ca="1">IFERROR(VLOOKUP(B54,Preencher!B:D,3,0),0)</f>
        <v>0</v>
      </c>
      <c r="K54" s="46">
        <f t="shared" ca="1" si="4"/>
        <v>0</v>
      </c>
      <c r="L54" s="18" t="e">
        <f t="shared" ca="1" si="5"/>
        <v>#VALUE!</v>
      </c>
      <c r="M54" s="14">
        <f t="shared" ca="1" si="9"/>
        <v>100</v>
      </c>
      <c r="N54" s="14">
        <f t="shared" ca="1" si="7"/>
        <v>100</v>
      </c>
      <c r="O54" s="14">
        <f t="shared" ca="1" si="6"/>
        <v>100</v>
      </c>
      <c r="P54" s="14"/>
    </row>
    <row r="55" spans="2:16" ht="23.25" customHeight="1" x14ac:dyDescent="0.3">
      <c r="B55" s="15">
        <f t="shared" ca="1" si="0"/>
        <v>1</v>
      </c>
      <c r="C55" s="16">
        <f t="shared" ca="1" si="10"/>
        <v>1</v>
      </c>
      <c r="D55" s="16">
        <f t="shared" ca="1" si="11"/>
        <v>1900</v>
      </c>
      <c r="E55" s="17" t="str">
        <f ca="1">IF(SUMIFS(Cotização!$J:$J,Cotização!$A:$A,C55,Cotização!$B:$B,D55,Cotização!$D:$D,"Fechamento")=0,E54,SUMIFS(Cotização!$J:$J,Cotização!$A:$A,C55,Cotização!$B:$B,D55,Cotização!$D:$D,"Fechamento"))</f>
        <v>Carteira</v>
      </c>
      <c r="F55" s="17" t="str">
        <f ca="1">IF(SUMIFS(Cotização!$F:$F,Cotização!$A:$A,$C55,Cotização!$B:$B,$D55,Cotização!$D:$D,"Fechamento")=0,F54,SUMIFS(Cotização!$F:$F,Cotização!$A:$A,$C55,Cotização!$B:$B,$D55,Cotização!$D:$D,"Fechamento"))</f>
        <v>$ Cota</v>
      </c>
      <c r="G55" s="46">
        <f t="shared" ca="1" si="12"/>
        <v>0</v>
      </c>
      <c r="H55" s="24">
        <f ca="1">IFERROR(VLOOKUP(B55,Preencher!B:C,2,0),0)</f>
        <v>0</v>
      </c>
      <c r="I55" s="18">
        <f t="shared" ca="1" si="13"/>
        <v>0</v>
      </c>
      <c r="J55" s="24">
        <f ca="1">IFERROR(VLOOKUP(B55,Preencher!B:D,3,0),0)</f>
        <v>0</v>
      </c>
      <c r="K55" s="46">
        <f t="shared" ca="1" si="4"/>
        <v>0</v>
      </c>
      <c r="L55" s="18" t="e">
        <f t="shared" ca="1" si="5"/>
        <v>#VALUE!</v>
      </c>
      <c r="M55" s="14">
        <f t="shared" ca="1" si="9"/>
        <v>100</v>
      </c>
      <c r="N55" s="14">
        <f t="shared" ca="1" si="7"/>
        <v>100</v>
      </c>
      <c r="O55" s="14">
        <f t="shared" ca="1" si="6"/>
        <v>100</v>
      </c>
      <c r="P55" s="14"/>
    </row>
    <row r="56" spans="2:16" ht="23.25" customHeight="1" x14ac:dyDescent="0.3">
      <c r="B56" s="15">
        <f t="shared" ca="1" si="0"/>
        <v>1</v>
      </c>
      <c r="C56" s="16">
        <f t="shared" ca="1" si="10"/>
        <v>1</v>
      </c>
      <c r="D56" s="16">
        <f t="shared" ca="1" si="11"/>
        <v>1900</v>
      </c>
      <c r="E56" s="17" t="str">
        <f ca="1">IF(SUMIFS(Cotização!$J:$J,Cotização!$A:$A,C56,Cotização!$B:$B,D56,Cotização!$D:$D,"Fechamento")=0,E55,SUMIFS(Cotização!$J:$J,Cotização!$A:$A,C56,Cotização!$B:$B,D56,Cotização!$D:$D,"Fechamento"))</f>
        <v>Carteira</v>
      </c>
      <c r="F56" s="17" t="str">
        <f ca="1">IF(SUMIFS(Cotização!$F:$F,Cotização!$A:$A,$C56,Cotização!$B:$B,$D56,Cotização!$D:$D,"Fechamento")=0,F55,SUMIFS(Cotização!$F:$F,Cotização!$A:$A,$C56,Cotização!$B:$B,$D56,Cotização!$D:$D,"Fechamento"))</f>
        <v>$ Cota</v>
      </c>
      <c r="G56" s="46">
        <f t="shared" ca="1" si="12"/>
        <v>0</v>
      </c>
      <c r="H56" s="24">
        <f ca="1">IFERROR(VLOOKUP(B56,Preencher!B:C,2,0),0)</f>
        <v>0</v>
      </c>
      <c r="I56" s="18">
        <f t="shared" ca="1" si="13"/>
        <v>0</v>
      </c>
      <c r="J56" s="24">
        <f ca="1">IFERROR(VLOOKUP(B56,Preencher!B:D,3,0),0)</f>
        <v>0</v>
      </c>
      <c r="K56" s="46">
        <f t="shared" ca="1" si="4"/>
        <v>0</v>
      </c>
      <c r="L56" s="18" t="e">
        <f t="shared" ca="1" si="5"/>
        <v>#VALUE!</v>
      </c>
      <c r="M56" s="14">
        <f t="shared" ca="1" si="9"/>
        <v>100</v>
      </c>
      <c r="N56" s="14">
        <f t="shared" ca="1" si="7"/>
        <v>100</v>
      </c>
      <c r="O56" s="14">
        <f t="shared" ca="1" si="6"/>
        <v>100</v>
      </c>
      <c r="P56" s="14"/>
    </row>
    <row r="57" spans="2:16" ht="23.25" customHeight="1" x14ac:dyDescent="0.3">
      <c r="B57" s="15">
        <f t="shared" ca="1" si="0"/>
        <v>1</v>
      </c>
      <c r="C57" s="16">
        <f t="shared" ca="1" si="10"/>
        <v>1</v>
      </c>
      <c r="D57" s="16">
        <f t="shared" ca="1" si="11"/>
        <v>1900</v>
      </c>
      <c r="E57" s="17" t="str">
        <f ca="1">IF(SUMIFS(Cotização!$J:$J,Cotização!$A:$A,C57,Cotização!$B:$B,D57,Cotização!$D:$D,"Fechamento")=0,E56,SUMIFS(Cotização!$J:$J,Cotização!$A:$A,C57,Cotização!$B:$B,D57,Cotização!$D:$D,"Fechamento"))</f>
        <v>Carteira</v>
      </c>
      <c r="F57" s="17" t="str">
        <f ca="1">IF(SUMIFS(Cotização!$F:$F,Cotização!$A:$A,$C57,Cotização!$B:$B,$D57,Cotização!$D:$D,"Fechamento")=0,F56,SUMIFS(Cotização!$F:$F,Cotização!$A:$A,$C57,Cotização!$B:$B,$D57,Cotização!$D:$D,"Fechamento"))</f>
        <v>$ Cota</v>
      </c>
      <c r="G57" s="46">
        <f t="shared" ca="1" si="12"/>
        <v>0</v>
      </c>
      <c r="H57" s="24">
        <f ca="1">IFERROR(VLOOKUP(B57,Preencher!B:C,2,0),0)</f>
        <v>0</v>
      </c>
      <c r="I57" s="18">
        <f t="shared" ca="1" si="13"/>
        <v>0</v>
      </c>
      <c r="J57" s="24">
        <f ca="1">IFERROR(VLOOKUP(B57,Preencher!B:D,3,0),0)</f>
        <v>0</v>
      </c>
      <c r="K57" s="46">
        <f t="shared" ca="1" si="4"/>
        <v>0</v>
      </c>
      <c r="L57" s="18" t="e">
        <f t="shared" ca="1" si="5"/>
        <v>#VALUE!</v>
      </c>
      <c r="M57" s="14">
        <f t="shared" ca="1" si="9"/>
        <v>100</v>
      </c>
      <c r="N57" s="14">
        <f t="shared" ca="1" si="7"/>
        <v>100</v>
      </c>
      <c r="O57" s="14">
        <f t="shared" ca="1" si="6"/>
        <v>100</v>
      </c>
      <c r="P57" s="14"/>
    </row>
    <row r="58" spans="2:16" ht="23.25" customHeight="1" x14ac:dyDescent="0.3">
      <c r="B58" s="15">
        <f t="shared" ca="1" si="0"/>
        <v>1</v>
      </c>
      <c r="C58" s="16">
        <f t="shared" ca="1" si="10"/>
        <v>1</v>
      </c>
      <c r="D58" s="16">
        <f t="shared" ca="1" si="11"/>
        <v>1900</v>
      </c>
      <c r="E58" s="17" t="str">
        <f ca="1">IF(SUMIFS(Cotização!$J:$J,Cotização!$A:$A,C58,Cotização!$B:$B,D58,Cotização!$D:$D,"Fechamento")=0,E57,SUMIFS(Cotização!$J:$J,Cotização!$A:$A,C58,Cotização!$B:$B,D58,Cotização!$D:$D,"Fechamento"))</f>
        <v>Carteira</v>
      </c>
      <c r="F58" s="17" t="str">
        <f ca="1">IF(SUMIFS(Cotização!$F:$F,Cotização!$A:$A,$C58,Cotização!$B:$B,$D58,Cotização!$D:$D,"Fechamento")=0,F57,SUMIFS(Cotização!$F:$F,Cotização!$A:$A,$C58,Cotização!$B:$B,$D58,Cotização!$D:$D,"Fechamento"))</f>
        <v>$ Cota</v>
      </c>
      <c r="G58" s="46">
        <f t="shared" ca="1" si="12"/>
        <v>0</v>
      </c>
      <c r="H58" s="24">
        <f ca="1">IFERROR(VLOOKUP(B58,Preencher!B:C,2,0),0)</f>
        <v>0</v>
      </c>
      <c r="I58" s="18">
        <f t="shared" ca="1" si="13"/>
        <v>0</v>
      </c>
      <c r="J58" s="24">
        <f ca="1">IFERROR(VLOOKUP(B58,Preencher!B:D,3,0),0)</f>
        <v>0</v>
      </c>
      <c r="K58" s="46">
        <f t="shared" ca="1" si="4"/>
        <v>0</v>
      </c>
      <c r="L58" s="18" t="e">
        <f t="shared" ca="1" si="5"/>
        <v>#VALUE!</v>
      </c>
      <c r="M58" s="14">
        <f t="shared" ca="1" si="9"/>
        <v>100</v>
      </c>
      <c r="N58" s="14">
        <f t="shared" ca="1" si="7"/>
        <v>100</v>
      </c>
      <c r="O58" s="14">
        <f t="shared" ca="1" si="6"/>
        <v>100</v>
      </c>
      <c r="P58" s="14"/>
    </row>
    <row r="59" spans="2:16" ht="23.25" customHeight="1" x14ac:dyDescent="0.3">
      <c r="B59" s="15">
        <f t="shared" ca="1" si="0"/>
        <v>1</v>
      </c>
      <c r="C59" s="16">
        <f t="shared" ca="1" si="10"/>
        <v>1</v>
      </c>
      <c r="D59" s="16">
        <f t="shared" ca="1" si="11"/>
        <v>1900</v>
      </c>
      <c r="E59" s="17" t="str">
        <f ca="1">IF(SUMIFS(Cotização!$J:$J,Cotização!$A:$A,C59,Cotização!$B:$B,D59,Cotização!$D:$D,"Fechamento")=0,E58,SUMIFS(Cotização!$J:$J,Cotização!$A:$A,C59,Cotização!$B:$B,D59,Cotização!$D:$D,"Fechamento"))</f>
        <v>Carteira</v>
      </c>
      <c r="F59" s="17" t="str">
        <f ca="1">IF(SUMIFS(Cotização!$F:$F,Cotização!$A:$A,$C59,Cotização!$B:$B,$D59,Cotização!$D:$D,"Fechamento")=0,F58,SUMIFS(Cotização!$F:$F,Cotização!$A:$A,$C59,Cotização!$B:$B,$D59,Cotização!$D:$D,"Fechamento"))</f>
        <v>$ Cota</v>
      </c>
      <c r="G59" s="46">
        <f t="shared" ca="1" si="12"/>
        <v>0</v>
      </c>
      <c r="H59" s="24">
        <f ca="1">IFERROR(VLOOKUP(B59,Preencher!B:C,2,0),0)</f>
        <v>0</v>
      </c>
      <c r="I59" s="18">
        <f t="shared" ca="1" si="13"/>
        <v>0</v>
      </c>
      <c r="J59" s="24">
        <f ca="1">IFERROR(VLOOKUP(B59,Preencher!B:D,3,0),0)</f>
        <v>0</v>
      </c>
      <c r="K59" s="46">
        <f t="shared" ca="1" si="4"/>
        <v>0</v>
      </c>
      <c r="L59" s="18" t="e">
        <f t="shared" ca="1" si="5"/>
        <v>#VALUE!</v>
      </c>
      <c r="M59" s="14">
        <f t="shared" ca="1" si="9"/>
        <v>100</v>
      </c>
      <c r="N59" s="14">
        <f t="shared" ca="1" si="7"/>
        <v>100</v>
      </c>
      <c r="O59" s="14">
        <f t="shared" ca="1" si="6"/>
        <v>100</v>
      </c>
      <c r="P59" s="14"/>
    </row>
    <row r="60" spans="2:16" ht="23.25" customHeight="1" x14ac:dyDescent="0.3">
      <c r="B60" s="15">
        <f t="shared" ca="1" si="0"/>
        <v>1</v>
      </c>
      <c r="C60" s="16">
        <f t="shared" ca="1" si="10"/>
        <v>1</v>
      </c>
      <c r="D60" s="16">
        <f t="shared" ca="1" si="11"/>
        <v>1900</v>
      </c>
      <c r="E60" s="17" t="str">
        <f ca="1">IF(SUMIFS(Cotização!$J:$J,Cotização!$A:$A,C60,Cotização!$B:$B,D60,Cotização!$D:$D,"Fechamento")=0,E59,SUMIFS(Cotização!$J:$J,Cotização!$A:$A,C60,Cotização!$B:$B,D60,Cotização!$D:$D,"Fechamento"))</f>
        <v>Carteira</v>
      </c>
      <c r="F60" s="17" t="str">
        <f ca="1">IF(SUMIFS(Cotização!$F:$F,Cotização!$A:$A,$C60,Cotização!$B:$B,$D60,Cotização!$D:$D,"Fechamento")=0,F59,SUMIFS(Cotização!$F:$F,Cotização!$A:$A,$C60,Cotização!$B:$B,$D60,Cotização!$D:$D,"Fechamento"))</f>
        <v>$ Cota</v>
      </c>
      <c r="G60" s="46">
        <f t="shared" ca="1" si="12"/>
        <v>0</v>
      </c>
      <c r="H60" s="24">
        <f ca="1">IFERROR(VLOOKUP(B60,Preencher!B:C,2,0),0)</f>
        <v>0</v>
      </c>
      <c r="I60" s="18">
        <f t="shared" ca="1" si="13"/>
        <v>0</v>
      </c>
      <c r="J60" s="24">
        <f ca="1">IFERROR(VLOOKUP(B60,Preencher!B:D,3,0),0)</f>
        <v>0</v>
      </c>
      <c r="K60" s="46">
        <f t="shared" ca="1" si="4"/>
        <v>0</v>
      </c>
      <c r="L60" s="18" t="e">
        <f t="shared" ca="1" si="5"/>
        <v>#VALUE!</v>
      </c>
      <c r="M60" s="14">
        <f t="shared" ca="1" si="9"/>
        <v>100</v>
      </c>
      <c r="N60" s="14">
        <f t="shared" ca="1" si="7"/>
        <v>100</v>
      </c>
      <c r="O60" s="14">
        <f t="shared" ca="1" si="6"/>
        <v>100</v>
      </c>
      <c r="P60" s="14"/>
    </row>
    <row r="61" spans="2:16" ht="23.25" customHeight="1" x14ac:dyDescent="0.3">
      <c r="B61" s="15">
        <f t="shared" ca="1" si="0"/>
        <v>1</v>
      </c>
      <c r="C61" s="16">
        <f t="shared" ca="1" si="10"/>
        <v>1</v>
      </c>
      <c r="D61" s="16">
        <f t="shared" ca="1" si="11"/>
        <v>1900</v>
      </c>
      <c r="E61" s="17" t="str">
        <f ca="1">IF(SUMIFS(Cotização!$J:$J,Cotização!$A:$A,C61,Cotização!$B:$B,D61,Cotização!$D:$D,"Fechamento")=0,E60,SUMIFS(Cotização!$J:$J,Cotização!$A:$A,C61,Cotização!$B:$B,D61,Cotização!$D:$D,"Fechamento"))</f>
        <v>Carteira</v>
      </c>
      <c r="F61" s="17" t="str">
        <f ca="1">IF(SUMIFS(Cotização!$F:$F,Cotização!$A:$A,$C61,Cotização!$B:$B,$D61,Cotização!$D:$D,"Fechamento")=0,F60,SUMIFS(Cotização!$F:$F,Cotização!$A:$A,$C61,Cotização!$B:$B,$D61,Cotização!$D:$D,"Fechamento"))</f>
        <v>$ Cota</v>
      </c>
      <c r="G61" s="46">
        <f t="shared" ca="1" si="12"/>
        <v>0</v>
      </c>
      <c r="H61" s="24">
        <f ca="1">IFERROR(VLOOKUP(B61,Preencher!B:C,2,0),0)</f>
        <v>0</v>
      </c>
      <c r="I61" s="18">
        <f t="shared" ca="1" si="13"/>
        <v>0</v>
      </c>
      <c r="J61" s="24">
        <f ca="1">IFERROR(VLOOKUP(B61,Preencher!B:D,3,0),0)</f>
        <v>0</v>
      </c>
      <c r="K61" s="46">
        <f t="shared" ca="1" si="4"/>
        <v>0</v>
      </c>
      <c r="L61" s="18" t="e">
        <f t="shared" ca="1" si="5"/>
        <v>#VALUE!</v>
      </c>
      <c r="M61" s="14">
        <f t="shared" ca="1" si="9"/>
        <v>100</v>
      </c>
      <c r="N61" s="14">
        <f t="shared" ca="1" si="7"/>
        <v>100</v>
      </c>
      <c r="O61" s="14">
        <f t="shared" ca="1" si="6"/>
        <v>100</v>
      </c>
      <c r="P61" s="14"/>
    </row>
    <row r="62" spans="2:16" ht="23.25" customHeight="1" x14ac:dyDescent="0.3">
      <c r="B62" s="15">
        <f t="shared" ca="1" si="0"/>
        <v>1</v>
      </c>
      <c r="C62" s="16">
        <f t="shared" ca="1" si="10"/>
        <v>1</v>
      </c>
      <c r="D62" s="16">
        <f t="shared" ca="1" si="11"/>
        <v>1900</v>
      </c>
      <c r="E62" s="17" t="str">
        <f ca="1">IF(SUMIFS(Cotização!$J:$J,Cotização!$A:$A,C62,Cotização!$B:$B,D62,Cotização!$D:$D,"Fechamento")=0,E61,SUMIFS(Cotização!$J:$J,Cotização!$A:$A,C62,Cotização!$B:$B,D62,Cotização!$D:$D,"Fechamento"))</f>
        <v>Carteira</v>
      </c>
      <c r="F62" s="17" t="str">
        <f ca="1">IF(SUMIFS(Cotização!$F:$F,Cotização!$A:$A,$C62,Cotização!$B:$B,$D62,Cotização!$D:$D,"Fechamento")=0,F61,SUMIFS(Cotização!$F:$F,Cotização!$A:$A,$C62,Cotização!$B:$B,$D62,Cotização!$D:$D,"Fechamento"))</f>
        <v>$ Cota</v>
      </c>
      <c r="G62" s="46">
        <f t="shared" ca="1" si="12"/>
        <v>0</v>
      </c>
      <c r="H62" s="24">
        <f ca="1">IFERROR(VLOOKUP(B62,Preencher!B:C,2,0),0)</f>
        <v>0</v>
      </c>
      <c r="I62" s="18">
        <f t="shared" ca="1" si="13"/>
        <v>0</v>
      </c>
      <c r="J62" s="24">
        <f ca="1">IFERROR(VLOOKUP(B62,Preencher!B:D,3,0),0)</f>
        <v>0</v>
      </c>
      <c r="K62" s="46">
        <f t="shared" ca="1" si="4"/>
        <v>0</v>
      </c>
      <c r="L62" s="18" t="e">
        <f t="shared" ca="1" si="5"/>
        <v>#VALUE!</v>
      </c>
      <c r="M62" s="14">
        <f t="shared" ca="1" si="9"/>
        <v>100</v>
      </c>
      <c r="N62" s="14">
        <f t="shared" ca="1" si="7"/>
        <v>100</v>
      </c>
      <c r="O62" s="14">
        <f t="shared" ca="1" si="6"/>
        <v>100</v>
      </c>
      <c r="P62" s="14"/>
    </row>
    <row r="63" spans="2:16" ht="23.25" customHeight="1" x14ac:dyDescent="0.3">
      <c r="B63" s="15">
        <f t="shared" ca="1" si="0"/>
        <v>1</v>
      </c>
      <c r="C63" s="16">
        <f t="shared" ca="1" si="10"/>
        <v>1</v>
      </c>
      <c r="D63" s="16">
        <f t="shared" ca="1" si="11"/>
        <v>1900</v>
      </c>
      <c r="E63" s="17" t="str">
        <f ca="1">IF(SUMIFS(Cotização!$J:$J,Cotização!$A:$A,C63,Cotização!$B:$B,D63,Cotização!$D:$D,"Fechamento")=0,E62,SUMIFS(Cotização!$J:$J,Cotização!$A:$A,C63,Cotização!$B:$B,D63,Cotização!$D:$D,"Fechamento"))</f>
        <v>Carteira</v>
      </c>
      <c r="F63" s="17" t="str">
        <f ca="1">IF(SUMIFS(Cotização!$F:$F,Cotização!$A:$A,$C63,Cotização!$B:$B,$D63,Cotização!$D:$D,"Fechamento")=0,F62,SUMIFS(Cotização!$F:$F,Cotização!$A:$A,$C63,Cotização!$B:$B,$D63,Cotização!$D:$D,"Fechamento"))</f>
        <v>$ Cota</v>
      </c>
      <c r="G63" s="46">
        <f t="shared" ca="1" si="12"/>
        <v>0</v>
      </c>
      <c r="H63" s="24">
        <f ca="1">IFERROR(VLOOKUP(B63,Preencher!B:C,2,0),0)</f>
        <v>0</v>
      </c>
      <c r="I63" s="18">
        <f t="shared" ca="1" si="13"/>
        <v>0</v>
      </c>
      <c r="J63" s="24">
        <f ca="1">IFERROR(VLOOKUP(B63,Preencher!B:D,3,0),0)</f>
        <v>0</v>
      </c>
      <c r="K63" s="46">
        <f t="shared" ca="1" si="4"/>
        <v>0</v>
      </c>
      <c r="L63" s="18" t="e">
        <f t="shared" ca="1" si="5"/>
        <v>#VALUE!</v>
      </c>
      <c r="M63" s="14">
        <f t="shared" ca="1" si="9"/>
        <v>100</v>
      </c>
      <c r="N63" s="14">
        <f t="shared" ca="1" si="7"/>
        <v>100</v>
      </c>
      <c r="O63" s="14">
        <f t="shared" ca="1" si="6"/>
        <v>100</v>
      </c>
      <c r="P63" s="14"/>
    </row>
    <row r="64" spans="2:16" ht="23.25" customHeight="1" x14ac:dyDescent="0.3">
      <c r="B64" s="15">
        <f t="shared" ca="1" si="0"/>
        <v>1</v>
      </c>
      <c r="C64" s="16">
        <f t="shared" ca="1" si="10"/>
        <v>1</v>
      </c>
      <c r="D64" s="16">
        <f t="shared" ca="1" si="11"/>
        <v>1900</v>
      </c>
      <c r="E64" s="17" t="str">
        <f ca="1">IF(SUMIFS(Cotização!$J:$J,Cotização!$A:$A,C64,Cotização!$B:$B,D64,Cotização!$D:$D,"Fechamento")=0,E63,SUMIFS(Cotização!$J:$J,Cotização!$A:$A,C64,Cotização!$B:$B,D64,Cotização!$D:$D,"Fechamento"))</f>
        <v>Carteira</v>
      </c>
      <c r="F64" s="17" t="str">
        <f ca="1">IF(SUMIFS(Cotização!$F:$F,Cotização!$A:$A,$C64,Cotização!$B:$B,$D64,Cotização!$D:$D,"Fechamento")=0,F63,SUMIFS(Cotização!$F:$F,Cotização!$A:$A,$C64,Cotização!$B:$B,$D64,Cotização!$D:$D,"Fechamento"))</f>
        <v>$ Cota</v>
      </c>
      <c r="G64" s="46">
        <f t="shared" ca="1" si="12"/>
        <v>0</v>
      </c>
      <c r="H64" s="24">
        <f ca="1">IFERROR(VLOOKUP(B64,Preencher!B:C,2,0),0)</f>
        <v>0</v>
      </c>
      <c r="I64" s="18">
        <f t="shared" ca="1" si="13"/>
        <v>0</v>
      </c>
      <c r="J64" s="24">
        <f ca="1">IFERROR(VLOOKUP(B64,Preencher!B:D,3,0),0)</f>
        <v>0</v>
      </c>
      <c r="K64" s="46">
        <f t="shared" ca="1" si="4"/>
        <v>0</v>
      </c>
      <c r="L64" s="18" t="e">
        <f t="shared" ca="1" si="5"/>
        <v>#VALUE!</v>
      </c>
      <c r="M64" s="14">
        <f t="shared" ca="1" si="9"/>
        <v>100</v>
      </c>
      <c r="N64" s="14">
        <f t="shared" ca="1" si="7"/>
        <v>100</v>
      </c>
      <c r="O64" s="14">
        <f t="shared" ca="1" si="6"/>
        <v>100</v>
      </c>
      <c r="P64" s="14"/>
    </row>
    <row r="65" spans="2:16" ht="23.25" customHeight="1" x14ac:dyDescent="0.3">
      <c r="B65" s="15">
        <f t="shared" ca="1" si="0"/>
        <v>1</v>
      </c>
      <c r="C65" s="16">
        <f t="shared" ca="1" si="10"/>
        <v>1</v>
      </c>
      <c r="D65" s="16">
        <f t="shared" ca="1" si="11"/>
        <v>1900</v>
      </c>
      <c r="E65" s="17" t="str">
        <f ca="1">IF(SUMIFS(Cotização!$J:$J,Cotização!$A:$A,C65,Cotização!$B:$B,D65,Cotização!$D:$D,"Fechamento")=0,E64,SUMIFS(Cotização!$J:$J,Cotização!$A:$A,C65,Cotização!$B:$B,D65,Cotização!$D:$D,"Fechamento"))</f>
        <v>Carteira</v>
      </c>
      <c r="F65" s="17" t="str">
        <f ca="1">IF(SUMIFS(Cotização!$F:$F,Cotização!$A:$A,$C65,Cotização!$B:$B,$D65,Cotização!$D:$D,"Fechamento")=0,F64,SUMIFS(Cotização!$F:$F,Cotização!$A:$A,$C65,Cotização!$B:$B,$D65,Cotização!$D:$D,"Fechamento"))</f>
        <v>$ Cota</v>
      </c>
      <c r="G65" s="46">
        <f t="shared" ca="1" si="12"/>
        <v>0</v>
      </c>
      <c r="H65" s="24">
        <f ca="1">IFERROR(VLOOKUP(B65,Preencher!B:C,2,0),0)</f>
        <v>0</v>
      </c>
      <c r="I65" s="18">
        <f t="shared" ca="1" si="13"/>
        <v>0</v>
      </c>
      <c r="J65" s="24">
        <f ca="1">IFERROR(VLOOKUP(B65,Preencher!B:D,3,0),0)</f>
        <v>0</v>
      </c>
      <c r="K65" s="46">
        <f t="shared" ca="1" si="4"/>
        <v>0</v>
      </c>
      <c r="L65" s="18" t="e">
        <f t="shared" ca="1" si="5"/>
        <v>#VALUE!</v>
      </c>
      <c r="M65" s="14">
        <f t="shared" ca="1" si="9"/>
        <v>100</v>
      </c>
      <c r="N65" s="14">
        <f t="shared" ca="1" si="7"/>
        <v>100</v>
      </c>
      <c r="O65" s="14">
        <f t="shared" ca="1" si="6"/>
        <v>100</v>
      </c>
      <c r="P65" s="14"/>
    </row>
    <row r="66" spans="2:16" ht="23.25" customHeight="1" x14ac:dyDescent="0.3">
      <c r="B66" s="15">
        <f t="shared" ca="1" si="0"/>
        <v>1</v>
      </c>
      <c r="C66" s="16">
        <f t="shared" ca="1" si="10"/>
        <v>1</v>
      </c>
      <c r="D66" s="16">
        <f t="shared" ca="1" si="11"/>
        <v>1900</v>
      </c>
      <c r="E66" s="17" t="str">
        <f ca="1">IF(SUMIFS(Cotização!$J:$J,Cotização!$A:$A,C66,Cotização!$B:$B,D66,Cotização!$D:$D,"Fechamento")=0,E65,SUMIFS(Cotização!$J:$J,Cotização!$A:$A,C66,Cotização!$B:$B,D66,Cotização!$D:$D,"Fechamento"))</f>
        <v>Carteira</v>
      </c>
      <c r="F66" s="17" t="str">
        <f ca="1">IF(SUMIFS(Cotização!$F:$F,Cotização!$A:$A,$C66,Cotização!$B:$B,$D66,Cotização!$D:$D,"Fechamento")=0,F65,SUMIFS(Cotização!$F:$F,Cotização!$A:$A,$C66,Cotização!$B:$B,$D66,Cotização!$D:$D,"Fechamento"))</f>
        <v>$ Cota</v>
      </c>
      <c r="G66" s="46">
        <f t="shared" ca="1" si="12"/>
        <v>0</v>
      </c>
      <c r="H66" s="24">
        <f ca="1">IFERROR(VLOOKUP(B66,Preencher!B:C,2,0),0)</f>
        <v>0</v>
      </c>
      <c r="I66" s="18">
        <f t="shared" ca="1" si="13"/>
        <v>0</v>
      </c>
      <c r="J66" s="24">
        <f ca="1">IFERROR(VLOOKUP(B66,Preencher!B:D,3,0),0)</f>
        <v>0</v>
      </c>
      <c r="K66" s="46">
        <f t="shared" ca="1" si="4"/>
        <v>0</v>
      </c>
      <c r="L66" s="18" t="e">
        <f t="shared" ca="1" si="5"/>
        <v>#VALUE!</v>
      </c>
      <c r="M66" s="14">
        <f t="shared" ca="1" si="9"/>
        <v>100</v>
      </c>
      <c r="N66" s="14">
        <f t="shared" ca="1" si="7"/>
        <v>100</v>
      </c>
      <c r="O66" s="14">
        <f t="shared" ca="1" si="6"/>
        <v>100</v>
      </c>
      <c r="P66" s="14"/>
    </row>
    <row r="67" spans="2:16" ht="23.25" customHeight="1" x14ac:dyDescent="0.3">
      <c r="B67" s="15">
        <f t="shared" ca="1" si="0"/>
        <v>1</v>
      </c>
      <c r="C67" s="16">
        <f t="shared" ca="1" si="10"/>
        <v>1</v>
      </c>
      <c r="D67" s="16">
        <f t="shared" ca="1" si="11"/>
        <v>1900</v>
      </c>
      <c r="E67" s="17" t="str">
        <f ca="1">IF(SUMIFS(Cotização!$J:$J,Cotização!$A:$A,C67,Cotização!$B:$B,D67,Cotização!$D:$D,"Fechamento")=0,E66,SUMIFS(Cotização!$J:$J,Cotização!$A:$A,C67,Cotização!$B:$B,D67,Cotização!$D:$D,"Fechamento"))</f>
        <v>Carteira</v>
      </c>
      <c r="F67" s="17" t="str">
        <f ca="1">IF(SUMIFS(Cotização!$F:$F,Cotização!$A:$A,$C67,Cotização!$B:$B,$D67,Cotização!$D:$D,"Fechamento")=0,F66,SUMIFS(Cotização!$F:$F,Cotização!$A:$A,$C67,Cotização!$B:$B,$D67,Cotização!$D:$D,"Fechamento"))</f>
        <v>$ Cota</v>
      </c>
      <c r="G67" s="46">
        <f t="shared" ca="1" si="12"/>
        <v>0</v>
      </c>
      <c r="H67" s="24">
        <f ca="1">IFERROR(VLOOKUP(B67,Preencher!B:C,2,0),0)</f>
        <v>0</v>
      </c>
      <c r="I67" s="18">
        <f t="shared" ca="1" si="13"/>
        <v>0</v>
      </c>
      <c r="J67" s="24">
        <f ca="1">IFERROR(VLOOKUP(B67,Preencher!B:D,3,0),0)</f>
        <v>0</v>
      </c>
      <c r="K67" s="46">
        <f t="shared" ca="1" si="4"/>
        <v>0</v>
      </c>
      <c r="L67" s="18" t="e">
        <f t="shared" ca="1" si="5"/>
        <v>#VALUE!</v>
      </c>
      <c r="M67" s="14">
        <f t="shared" ca="1" si="9"/>
        <v>100</v>
      </c>
      <c r="N67" s="14">
        <f t="shared" ca="1" si="7"/>
        <v>100</v>
      </c>
      <c r="O67" s="14">
        <f t="shared" ca="1" si="6"/>
        <v>100</v>
      </c>
      <c r="P67" s="14"/>
    </row>
    <row r="68" spans="2:16" ht="23.25" customHeight="1" x14ac:dyDescent="0.3">
      <c r="B68" s="15">
        <f t="shared" ca="1" si="0"/>
        <v>1</v>
      </c>
      <c r="C68" s="16">
        <f t="shared" ca="1" si="10"/>
        <v>1</v>
      </c>
      <c r="D68" s="16">
        <f t="shared" ca="1" si="11"/>
        <v>1900</v>
      </c>
      <c r="E68" s="17" t="str">
        <f ca="1">IF(SUMIFS(Cotização!$J:$J,Cotização!$A:$A,C68,Cotização!$B:$B,D68,Cotização!$D:$D,"Fechamento")=0,E67,SUMIFS(Cotização!$J:$J,Cotização!$A:$A,C68,Cotização!$B:$B,D68,Cotização!$D:$D,"Fechamento"))</f>
        <v>Carteira</v>
      </c>
      <c r="F68" s="17" t="str">
        <f ca="1">IF(SUMIFS(Cotização!$F:$F,Cotização!$A:$A,$C68,Cotização!$B:$B,$D68,Cotização!$D:$D,"Fechamento")=0,F67,SUMIFS(Cotização!$F:$F,Cotização!$A:$A,$C68,Cotização!$B:$B,$D68,Cotização!$D:$D,"Fechamento"))</f>
        <v>$ Cota</v>
      </c>
      <c r="G68" s="46">
        <f t="shared" ca="1" si="12"/>
        <v>0</v>
      </c>
      <c r="H68" s="24">
        <f ca="1">IFERROR(VLOOKUP(B68,Preencher!B:C,2,0),0)</f>
        <v>0</v>
      </c>
      <c r="I68" s="18">
        <f t="shared" ca="1" si="13"/>
        <v>0</v>
      </c>
      <c r="J68" s="24">
        <f ca="1">IFERROR(VLOOKUP(B68,Preencher!B:D,3,0),0)</f>
        <v>0</v>
      </c>
      <c r="K68" s="46">
        <f t="shared" ca="1" si="4"/>
        <v>0</v>
      </c>
      <c r="L68" s="18" t="e">
        <f t="shared" ca="1" si="5"/>
        <v>#VALUE!</v>
      </c>
      <c r="M68" s="14">
        <f t="shared" ca="1" si="9"/>
        <v>100</v>
      </c>
      <c r="N68" s="14">
        <f t="shared" ca="1" si="7"/>
        <v>100</v>
      </c>
      <c r="O68" s="14">
        <f t="shared" ca="1" si="6"/>
        <v>100</v>
      </c>
      <c r="P68" s="14"/>
    </row>
    <row r="69" spans="2:16" ht="23.25" customHeight="1" x14ac:dyDescent="0.3">
      <c r="B69" s="15">
        <f t="shared" ca="1" si="0"/>
        <v>1</v>
      </c>
      <c r="C69" s="16">
        <f t="shared" ca="1" si="10"/>
        <v>1</v>
      </c>
      <c r="D69" s="16">
        <f t="shared" ca="1" si="11"/>
        <v>1900</v>
      </c>
      <c r="E69" s="17" t="str">
        <f ca="1">IF(SUMIFS(Cotização!$J:$J,Cotização!$A:$A,C69,Cotização!$B:$B,D69,Cotização!$D:$D,"Fechamento")=0,E68,SUMIFS(Cotização!$J:$J,Cotização!$A:$A,C69,Cotização!$B:$B,D69,Cotização!$D:$D,"Fechamento"))</f>
        <v>Carteira</v>
      </c>
      <c r="F69" s="17" t="str">
        <f ca="1">IF(SUMIFS(Cotização!$F:$F,Cotização!$A:$A,$C69,Cotização!$B:$B,$D69,Cotização!$D:$D,"Fechamento")=0,F68,SUMIFS(Cotização!$F:$F,Cotização!$A:$A,$C69,Cotização!$B:$B,$D69,Cotização!$D:$D,"Fechamento"))</f>
        <v>$ Cota</v>
      </c>
      <c r="G69" s="46">
        <f t="shared" ca="1" si="12"/>
        <v>0</v>
      </c>
      <c r="H69" s="24">
        <f ca="1">IFERROR(VLOOKUP(B69,Preencher!B:C,2,0),0)</f>
        <v>0</v>
      </c>
      <c r="I69" s="18">
        <f t="shared" ca="1" si="13"/>
        <v>0</v>
      </c>
      <c r="J69" s="24">
        <f ca="1">IFERROR(VLOOKUP(B69,Preencher!B:D,3,0),0)</f>
        <v>0</v>
      </c>
      <c r="K69" s="46">
        <f t="shared" ca="1" si="4"/>
        <v>0</v>
      </c>
      <c r="L69" s="18" t="e">
        <f t="shared" ca="1" si="5"/>
        <v>#VALUE!</v>
      </c>
      <c r="M69" s="14">
        <f t="shared" ca="1" si="9"/>
        <v>100</v>
      </c>
      <c r="N69" s="14">
        <f t="shared" ca="1" si="7"/>
        <v>100</v>
      </c>
      <c r="O69" s="14">
        <f t="shared" ca="1" si="6"/>
        <v>100</v>
      </c>
      <c r="P69" s="14"/>
    </row>
    <row r="70" spans="2:16" ht="23.25" customHeight="1" x14ac:dyDescent="0.3">
      <c r="B70" s="15">
        <f t="shared" ca="1" si="0"/>
        <v>1</v>
      </c>
      <c r="C70" s="16">
        <f t="shared" ca="1" si="10"/>
        <v>1</v>
      </c>
      <c r="D70" s="16">
        <f t="shared" ca="1" si="11"/>
        <v>1900</v>
      </c>
      <c r="E70" s="17" t="str">
        <f ca="1">IF(SUMIFS(Cotização!$J:$J,Cotização!$A:$A,C70,Cotização!$B:$B,D70,Cotização!$D:$D,"Fechamento")=0,E69,SUMIFS(Cotização!$J:$J,Cotização!$A:$A,C70,Cotização!$B:$B,D70,Cotização!$D:$D,"Fechamento"))</f>
        <v>Carteira</v>
      </c>
      <c r="F70" s="17" t="str">
        <f ca="1">IF(SUMIFS(Cotização!$F:$F,Cotização!$A:$A,$C70,Cotização!$B:$B,$D70,Cotização!$D:$D,"Fechamento")=0,F69,SUMIFS(Cotização!$F:$F,Cotização!$A:$A,$C70,Cotização!$B:$B,$D70,Cotização!$D:$D,"Fechamento"))</f>
        <v>$ Cota</v>
      </c>
      <c r="G70" s="46">
        <f t="shared" ca="1" si="12"/>
        <v>0</v>
      </c>
      <c r="H70" s="24">
        <f ca="1">IFERROR(VLOOKUP(B70,Preencher!B:C,2,0),0)</f>
        <v>0</v>
      </c>
      <c r="I70" s="18">
        <f t="shared" ca="1" si="13"/>
        <v>0</v>
      </c>
      <c r="J70" s="24">
        <f ca="1">IFERROR(VLOOKUP(B70,Preencher!B:D,3,0),0)</f>
        <v>0</v>
      </c>
      <c r="K70" s="46">
        <f t="shared" ca="1" si="4"/>
        <v>0</v>
      </c>
      <c r="L70" s="18" t="e">
        <f t="shared" ca="1" si="5"/>
        <v>#VALUE!</v>
      </c>
      <c r="M70" s="14">
        <f t="shared" ca="1" si="9"/>
        <v>100</v>
      </c>
      <c r="N70" s="14">
        <f t="shared" ca="1" si="7"/>
        <v>100</v>
      </c>
      <c r="O70" s="14">
        <f t="shared" ca="1" si="6"/>
        <v>100</v>
      </c>
      <c r="P70" s="14"/>
    </row>
    <row r="71" spans="2:16" ht="23.25" customHeight="1" x14ac:dyDescent="0.3">
      <c r="B71" s="15">
        <f t="shared" ca="1" si="0"/>
        <v>1</v>
      </c>
      <c r="C71" s="16">
        <f t="shared" ca="1" si="10"/>
        <v>1</v>
      </c>
      <c r="D71" s="16">
        <f t="shared" ca="1" si="11"/>
        <v>1900</v>
      </c>
      <c r="E71" s="17" t="str">
        <f ca="1">IF(SUMIFS(Cotização!$J:$J,Cotização!$A:$A,C71,Cotização!$B:$B,D71,Cotização!$D:$D,"Fechamento")=0,E70,SUMIFS(Cotização!$J:$J,Cotização!$A:$A,C71,Cotização!$B:$B,D71,Cotização!$D:$D,"Fechamento"))</f>
        <v>Carteira</v>
      </c>
      <c r="F71" s="17" t="str">
        <f ca="1">IF(SUMIFS(Cotização!$F:$F,Cotização!$A:$A,$C71,Cotização!$B:$B,$D71,Cotização!$D:$D,"Fechamento")=0,F70,SUMIFS(Cotização!$F:$F,Cotização!$A:$A,$C71,Cotização!$B:$B,$D71,Cotização!$D:$D,"Fechamento"))</f>
        <v>$ Cota</v>
      </c>
      <c r="G71" s="46">
        <f t="shared" ca="1" si="12"/>
        <v>0</v>
      </c>
      <c r="H71" s="24">
        <f ca="1">IFERROR(VLOOKUP(B71,Preencher!B:C,2,0),0)</f>
        <v>0</v>
      </c>
      <c r="I71" s="18">
        <f t="shared" ca="1" si="13"/>
        <v>0</v>
      </c>
      <c r="J71" s="24">
        <f ca="1">IFERROR(VLOOKUP(B71,Preencher!B:D,3,0),0)</f>
        <v>0</v>
      </c>
      <c r="K71" s="46">
        <f t="shared" ca="1" si="4"/>
        <v>0</v>
      </c>
      <c r="L71" s="18" t="e">
        <f t="shared" ca="1" si="5"/>
        <v>#VALUE!</v>
      </c>
      <c r="M71" s="14">
        <f t="shared" ca="1" si="9"/>
        <v>100</v>
      </c>
      <c r="N71" s="14">
        <f t="shared" ca="1" si="7"/>
        <v>100</v>
      </c>
      <c r="O71" s="14">
        <f t="shared" ca="1" si="6"/>
        <v>100</v>
      </c>
      <c r="P71" s="14"/>
    </row>
    <row r="72" spans="2:16" ht="23.25" customHeight="1" x14ac:dyDescent="0.3">
      <c r="B72" s="15">
        <f t="shared" ca="1" si="0"/>
        <v>1</v>
      </c>
      <c r="C72" s="16">
        <f t="shared" ca="1" si="10"/>
        <v>1</v>
      </c>
      <c r="D72" s="16">
        <f t="shared" ca="1" si="11"/>
        <v>1900</v>
      </c>
      <c r="E72" s="17" t="str">
        <f ca="1">IF(SUMIFS(Cotização!$J:$J,Cotização!$A:$A,C72,Cotização!$B:$B,D72,Cotização!$D:$D,"Fechamento")=0,E71,SUMIFS(Cotização!$J:$J,Cotização!$A:$A,C72,Cotização!$B:$B,D72,Cotização!$D:$D,"Fechamento"))</f>
        <v>Carteira</v>
      </c>
      <c r="F72" s="17" t="str">
        <f ca="1">IF(SUMIFS(Cotização!$F:$F,Cotização!$A:$A,$C72,Cotização!$B:$B,$D72,Cotização!$D:$D,"Fechamento")=0,F71,SUMIFS(Cotização!$F:$F,Cotização!$A:$A,$C72,Cotização!$B:$B,$D72,Cotização!$D:$D,"Fechamento"))</f>
        <v>$ Cota</v>
      </c>
      <c r="G72" s="46">
        <f t="shared" ca="1" si="12"/>
        <v>0</v>
      </c>
      <c r="H72" s="24">
        <f ca="1">IFERROR(VLOOKUP(B72,Preencher!B:C,2,0),0)</f>
        <v>0</v>
      </c>
      <c r="I72" s="18">
        <f t="shared" ca="1" si="13"/>
        <v>0</v>
      </c>
      <c r="J72" s="24">
        <f ca="1">IFERROR(VLOOKUP(B72,Preencher!B:D,3,0),0)</f>
        <v>0</v>
      </c>
      <c r="K72" s="46">
        <f t="shared" ca="1" si="4"/>
        <v>0</v>
      </c>
      <c r="L72" s="18" t="e">
        <f t="shared" ca="1" si="5"/>
        <v>#VALUE!</v>
      </c>
      <c r="M72" s="14">
        <f t="shared" ca="1" si="9"/>
        <v>100</v>
      </c>
      <c r="N72" s="14">
        <f t="shared" ca="1" si="7"/>
        <v>100</v>
      </c>
      <c r="O72" s="14">
        <f t="shared" ca="1" si="6"/>
        <v>100</v>
      </c>
      <c r="P72" s="14"/>
    </row>
    <row r="73" spans="2:16" ht="23.25" customHeight="1" x14ac:dyDescent="0.3">
      <c r="B73" s="15">
        <f t="shared" ca="1" si="0"/>
        <v>1</v>
      </c>
      <c r="C73" s="16">
        <f t="shared" ca="1" si="10"/>
        <v>1</v>
      </c>
      <c r="D73" s="16">
        <f t="shared" ca="1" si="11"/>
        <v>1900</v>
      </c>
      <c r="E73" s="17" t="str">
        <f ca="1">IF(SUMIFS(Cotização!$J:$J,Cotização!$A:$A,C73,Cotização!$B:$B,D73,Cotização!$D:$D,"Fechamento")=0,E72,SUMIFS(Cotização!$J:$J,Cotização!$A:$A,C73,Cotização!$B:$B,D73,Cotização!$D:$D,"Fechamento"))</f>
        <v>Carteira</v>
      </c>
      <c r="F73" s="17" t="str">
        <f ca="1">IF(SUMIFS(Cotização!$F:$F,Cotização!$A:$A,$C73,Cotização!$B:$B,$D73,Cotização!$D:$D,"Fechamento")=0,F72,SUMIFS(Cotização!$F:$F,Cotização!$A:$A,$C73,Cotização!$B:$B,$D73,Cotização!$D:$D,"Fechamento"))</f>
        <v>$ Cota</v>
      </c>
      <c r="G73" s="46">
        <f t="shared" ca="1" si="12"/>
        <v>0</v>
      </c>
      <c r="H73" s="24">
        <f ca="1">IFERROR(VLOOKUP(B73,Preencher!B:C,2,0),0)</f>
        <v>0</v>
      </c>
      <c r="I73" s="18">
        <f t="shared" ca="1" si="13"/>
        <v>0</v>
      </c>
      <c r="J73" s="24">
        <f ca="1">IFERROR(VLOOKUP(B73,Preencher!B:D,3,0),0)</f>
        <v>0</v>
      </c>
      <c r="K73" s="46">
        <f t="shared" ca="1" si="4"/>
        <v>0</v>
      </c>
      <c r="L73" s="18" t="e">
        <f t="shared" ca="1" si="5"/>
        <v>#VALUE!</v>
      </c>
      <c r="M73" s="14">
        <f t="shared" ca="1" si="9"/>
        <v>100</v>
      </c>
      <c r="N73" s="14">
        <f t="shared" ca="1" si="7"/>
        <v>100</v>
      </c>
      <c r="O73" s="14">
        <f t="shared" ca="1" si="6"/>
        <v>100</v>
      </c>
      <c r="P73" s="14"/>
    </row>
    <row r="74" spans="2:16" ht="23.25" customHeight="1" x14ac:dyDescent="0.3">
      <c r="B74" s="15">
        <f t="shared" ca="1" si="0"/>
        <v>1</v>
      </c>
      <c r="C74" s="16">
        <f t="shared" ca="1" si="10"/>
        <v>1</v>
      </c>
      <c r="D74" s="16">
        <f t="shared" ca="1" si="11"/>
        <v>1900</v>
      </c>
      <c r="E74" s="17" t="str">
        <f ca="1">IF(SUMIFS(Cotização!$J:$J,Cotização!$A:$A,C74,Cotização!$B:$B,D74,Cotização!$D:$D,"Fechamento")=0,E73,SUMIFS(Cotização!$J:$J,Cotização!$A:$A,C74,Cotização!$B:$B,D74,Cotização!$D:$D,"Fechamento"))</f>
        <v>Carteira</v>
      </c>
      <c r="F74" s="17" t="str">
        <f ca="1">IF(SUMIFS(Cotização!$F:$F,Cotização!$A:$A,$C74,Cotização!$B:$B,$D74,Cotização!$D:$D,"Fechamento")=0,F73,SUMIFS(Cotização!$F:$F,Cotização!$A:$A,$C74,Cotização!$B:$B,$D74,Cotização!$D:$D,"Fechamento"))</f>
        <v>$ Cota</v>
      </c>
      <c r="G74" s="46">
        <f t="shared" ca="1" si="12"/>
        <v>0</v>
      </c>
      <c r="H74" s="24">
        <f ca="1">IFERROR(VLOOKUP(B74,Preencher!B:C,2,0),0)</f>
        <v>0</v>
      </c>
      <c r="I74" s="18">
        <f t="shared" ca="1" si="13"/>
        <v>0</v>
      </c>
      <c r="J74" s="24">
        <f ca="1">IFERROR(VLOOKUP(B74,Preencher!B:D,3,0),0)</f>
        <v>0</v>
      </c>
      <c r="K74" s="46">
        <f t="shared" ca="1" si="4"/>
        <v>0</v>
      </c>
      <c r="L74" s="18" t="e">
        <f t="shared" ca="1" si="5"/>
        <v>#VALUE!</v>
      </c>
      <c r="M74" s="14">
        <f t="shared" ca="1" si="9"/>
        <v>100</v>
      </c>
      <c r="N74" s="14">
        <f t="shared" ca="1" si="7"/>
        <v>100</v>
      </c>
      <c r="O74" s="14">
        <f t="shared" ca="1" si="6"/>
        <v>100</v>
      </c>
      <c r="P74" s="14"/>
    </row>
    <row r="75" spans="2:16" ht="23.25" customHeight="1" x14ac:dyDescent="0.3">
      <c r="B75" s="15">
        <f t="shared" ca="1" si="0"/>
        <v>1</v>
      </c>
      <c r="C75" s="16">
        <f t="shared" ca="1" si="10"/>
        <v>1</v>
      </c>
      <c r="D75" s="16">
        <f t="shared" ca="1" si="11"/>
        <v>1900</v>
      </c>
      <c r="E75" s="17" t="str">
        <f ca="1">IF(SUMIFS(Cotização!$J:$J,Cotização!$A:$A,C75,Cotização!$B:$B,D75,Cotização!$D:$D,"Fechamento")=0,E74,SUMIFS(Cotização!$J:$J,Cotização!$A:$A,C75,Cotização!$B:$B,D75,Cotização!$D:$D,"Fechamento"))</f>
        <v>Carteira</v>
      </c>
      <c r="F75" s="17" t="str">
        <f ca="1">IF(SUMIFS(Cotização!$F:$F,Cotização!$A:$A,$C75,Cotização!$B:$B,$D75,Cotização!$D:$D,"Fechamento")=0,F74,SUMIFS(Cotização!$F:$F,Cotização!$A:$A,$C75,Cotização!$B:$B,$D75,Cotização!$D:$D,"Fechamento"))</f>
        <v>$ Cota</v>
      </c>
      <c r="G75" s="46">
        <f t="shared" ca="1" si="12"/>
        <v>0</v>
      </c>
      <c r="H75" s="24">
        <f ca="1">IFERROR(VLOOKUP(B75,Preencher!B:C,2,0),0)</f>
        <v>0</v>
      </c>
      <c r="I75" s="18">
        <f t="shared" ca="1" si="13"/>
        <v>0</v>
      </c>
      <c r="J75" s="24">
        <f ca="1">IFERROR(VLOOKUP(B75,Preencher!B:D,3,0),0)</f>
        <v>0</v>
      </c>
      <c r="K75" s="46">
        <f t="shared" ca="1" si="4"/>
        <v>0</v>
      </c>
      <c r="L75" s="18" t="e">
        <f t="shared" ca="1" si="5"/>
        <v>#VALUE!</v>
      </c>
      <c r="M75" s="14">
        <f t="shared" ca="1" si="9"/>
        <v>100</v>
      </c>
      <c r="N75" s="14">
        <f t="shared" ca="1" si="7"/>
        <v>100</v>
      </c>
      <c r="O75" s="14">
        <f t="shared" ca="1" si="6"/>
        <v>100</v>
      </c>
      <c r="P75" s="14"/>
    </row>
    <row r="76" spans="2:16" ht="23.25" customHeight="1" x14ac:dyDescent="0.3">
      <c r="B76" s="15">
        <f t="shared" ca="1" si="0"/>
        <v>1</v>
      </c>
      <c r="C76" s="16">
        <f t="shared" ca="1" si="10"/>
        <v>1</v>
      </c>
      <c r="D76" s="16">
        <f t="shared" ca="1" si="11"/>
        <v>1900</v>
      </c>
      <c r="E76" s="17" t="str">
        <f ca="1">IF(SUMIFS(Cotização!$J:$J,Cotização!$A:$A,C76,Cotização!$B:$B,D76,Cotização!$D:$D,"Fechamento")=0,E75,SUMIFS(Cotização!$J:$J,Cotização!$A:$A,C76,Cotização!$B:$B,D76,Cotização!$D:$D,"Fechamento"))</f>
        <v>Carteira</v>
      </c>
      <c r="F76" s="17" t="str">
        <f ca="1">IF(SUMIFS(Cotização!$F:$F,Cotização!$A:$A,$C76,Cotização!$B:$B,$D76,Cotização!$D:$D,"Fechamento")=0,F75,SUMIFS(Cotização!$F:$F,Cotização!$A:$A,$C76,Cotização!$B:$B,$D76,Cotização!$D:$D,"Fechamento"))</f>
        <v>$ Cota</v>
      </c>
      <c r="G76" s="46">
        <f t="shared" ca="1" si="12"/>
        <v>0</v>
      </c>
      <c r="H76" s="24">
        <f ca="1">IFERROR(VLOOKUP(B76,Preencher!B:C,2,0),0)</f>
        <v>0</v>
      </c>
      <c r="I76" s="18">
        <f t="shared" ca="1" si="13"/>
        <v>0</v>
      </c>
      <c r="J76" s="24">
        <f ca="1">IFERROR(VLOOKUP(B76,Preencher!B:D,3,0),0)</f>
        <v>0</v>
      </c>
      <c r="K76" s="46">
        <f t="shared" ca="1" si="4"/>
        <v>0</v>
      </c>
      <c r="L76" s="18" t="e">
        <f t="shared" ca="1" si="5"/>
        <v>#VALUE!</v>
      </c>
      <c r="M76" s="14">
        <f t="shared" ca="1" si="9"/>
        <v>100</v>
      </c>
      <c r="N76" s="14">
        <f t="shared" ca="1" si="7"/>
        <v>100</v>
      </c>
      <c r="O76" s="14">
        <f t="shared" ca="1" si="6"/>
        <v>100</v>
      </c>
      <c r="P76" s="14"/>
    </row>
    <row r="77" spans="2:16" ht="23.25" customHeight="1" x14ac:dyDescent="0.3">
      <c r="B77" s="15">
        <f t="shared" ca="1" si="0"/>
        <v>1</v>
      </c>
      <c r="C77" s="16">
        <f t="shared" ca="1" si="10"/>
        <v>1</v>
      </c>
      <c r="D77" s="16">
        <f t="shared" ca="1" si="11"/>
        <v>1900</v>
      </c>
      <c r="E77" s="17" t="str">
        <f ca="1">IF(SUMIFS(Cotização!$J:$J,Cotização!$A:$A,C77,Cotização!$B:$B,D77,Cotização!$D:$D,"Fechamento")=0,E76,SUMIFS(Cotização!$J:$J,Cotização!$A:$A,C77,Cotização!$B:$B,D77,Cotização!$D:$D,"Fechamento"))</f>
        <v>Carteira</v>
      </c>
      <c r="F77" s="17" t="str">
        <f ca="1">IF(SUMIFS(Cotização!$F:$F,Cotização!$A:$A,$C77,Cotização!$B:$B,$D77,Cotização!$D:$D,"Fechamento")=0,F76,SUMIFS(Cotização!$F:$F,Cotização!$A:$A,$C77,Cotização!$B:$B,$D77,Cotização!$D:$D,"Fechamento"))</f>
        <v>$ Cota</v>
      </c>
      <c r="G77" s="46">
        <f t="shared" ca="1" si="12"/>
        <v>0</v>
      </c>
      <c r="H77" s="24">
        <f ca="1">IFERROR(VLOOKUP(B77,Preencher!B:C,2,0),0)</f>
        <v>0</v>
      </c>
      <c r="I77" s="18">
        <f t="shared" ca="1" si="13"/>
        <v>0</v>
      </c>
      <c r="J77" s="24">
        <f ca="1">IFERROR(VLOOKUP(B77,Preencher!B:D,3,0),0)</f>
        <v>0</v>
      </c>
      <c r="K77" s="46">
        <f t="shared" ca="1" si="4"/>
        <v>0</v>
      </c>
      <c r="L77" s="18" t="e">
        <f t="shared" ca="1" si="5"/>
        <v>#VALUE!</v>
      </c>
      <c r="M77" s="14">
        <f t="shared" ca="1" si="9"/>
        <v>100</v>
      </c>
      <c r="N77" s="14">
        <f t="shared" ca="1" si="7"/>
        <v>100</v>
      </c>
      <c r="O77" s="14">
        <f t="shared" ca="1" si="6"/>
        <v>100</v>
      </c>
      <c r="P77" s="14"/>
    </row>
    <row r="78" spans="2:16" ht="23.25" customHeight="1" x14ac:dyDescent="0.3">
      <c r="B78" s="15">
        <f t="shared" ca="1" si="0"/>
        <v>1</v>
      </c>
      <c r="C78" s="16">
        <f t="shared" ca="1" si="10"/>
        <v>1</v>
      </c>
      <c r="D78" s="16">
        <f t="shared" ca="1" si="11"/>
        <v>1900</v>
      </c>
      <c r="E78" s="17" t="str">
        <f ca="1">IF(SUMIFS(Cotização!$J:$J,Cotização!$A:$A,C78,Cotização!$B:$B,D78,Cotização!$D:$D,"Fechamento")=0,E77,SUMIFS(Cotização!$J:$J,Cotização!$A:$A,C78,Cotização!$B:$B,D78,Cotização!$D:$D,"Fechamento"))</f>
        <v>Carteira</v>
      </c>
      <c r="F78" s="17" t="str">
        <f ca="1">IF(SUMIFS(Cotização!$F:$F,Cotização!$A:$A,$C78,Cotização!$B:$B,$D78,Cotização!$D:$D,"Fechamento")=0,F77,SUMIFS(Cotização!$F:$F,Cotização!$A:$A,$C78,Cotização!$B:$B,$D78,Cotização!$D:$D,"Fechamento"))</f>
        <v>$ Cota</v>
      </c>
      <c r="G78" s="46">
        <f t="shared" ca="1" si="12"/>
        <v>0</v>
      </c>
      <c r="H78" s="24">
        <f ca="1">IFERROR(VLOOKUP(B78,Preencher!B:C,2,0),0)</f>
        <v>0</v>
      </c>
      <c r="I78" s="18">
        <f t="shared" ca="1" si="13"/>
        <v>0</v>
      </c>
      <c r="J78" s="24">
        <f ca="1">IFERROR(VLOOKUP(B78,Preencher!B:D,3,0),0)</f>
        <v>0</v>
      </c>
      <c r="K78" s="46">
        <f t="shared" ca="1" si="4"/>
        <v>0</v>
      </c>
      <c r="L78" s="18" t="e">
        <f t="shared" ca="1" si="5"/>
        <v>#VALUE!</v>
      </c>
      <c r="M78" s="14">
        <f t="shared" ca="1" si="9"/>
        <v>100</v>
      </c>
      <c r="N78" s="14">
        <f t="shared" ca="1" si="7"/>
        <v>100</v>
      </c>
      <c r="O78" s="14">
        <f t="shared" ca="1" si="6"/>
        <v>100</v>
      </c>
      <c r="P78" s="14"/>
    </row>
    <row r="79" spans="2:16" ht="23.25" customHeight="1" x14ac:dyDescent="0.3">
      <c r="B79" s="15">
        <f t="shared" ca="1" si="0"/>
        <v>1</v>
      </c>
      <c r="C79" s="16">
        <f t="shared" ca="1" si="10"/>
        <v>1</v>
      </c>
      <c r="D79" s="16">
        <f t="shared" ca="1" si="11"/>
        <v>1900</v>
      </c>
      <c r="E79" s="17" t="str">
        <f ca="1">IF(SUMIFS(Cotização!$J:$J,Cotização!$A:$A,C79,Cotização!$B:$B,D79,Cotização!$D:$D,"Fechamento")=0,E78,SUMIFS(Cotização!$J:$J,Cotização!$A:$A,C79,Cotização!$B:$B,D79,Cotização!$D:$D,"Fechamento"))</f>
        <v>Carteira</v>
      </c>
      <c r="F79" s="17" t="str">
        <f ca="1">IF(SUMIFS(Cotização!$F:$F,Cotização!$A:$A,$C79,Cotização!$B:$B,$D79,Cotização!$D:$D,"Fechamento")=0,F78,SUMIFS(Cotização!$F:$F,Cotização!$A:$A,$C79,Cotização!$B:$B,$D79,Cotização!$D:$D,"Fechamento"))</f>
        <v>$ Cota</v>
      </c>
      <c r="G79" s="46">
        <f t="shared" ca="1" si="12"/>
        <v>0</v>
      </c>
      <c r="H79" s="24">
        <f ca="1">IFERROR(VLOOKUP(B79,Preencher!B:C,2,0),0)</f>
        <v>0</v>
      </c>
      <c r="I79" s="18">
        <f t="shared" ca="1" si="13"/>
        <v>0</v>
      </c>
      <c r="J79" s="24">
        <f ca="1">IFERROR(VLOOKUP(B79,Preencher!B:D,3,0),0)</f>
        <v>0</v>
      </c>
      <c r="K79" s="46">
        <f t="shared" ca="1" si="4"/>
        <v>0</v>
      </c>
      <c r="L79" s="18" t="e">
        <f t="shared" ca="1" si="5"/>
        <v>#VALUE!</v>
      </c>
      <c r="M79" s="14">
        <f t="shared" ca="1" si="9"/>
        <v>100</v>
      </c>
      <c r="N79" s="14">
        <f t="shared" ca="1" si="7"/>
        <v>100</v>
      </c>
      <c r="O79" s="14">
        <f t="shared" ca="1" si="6"/>
        <v>100</v>
      </c>
      <c r="P79" s="14"/>
    </row>
    <row r="80" spans="2:16" ht="23.25" customHeight="1" x14ac:dyDescent="0.3">
      <c r="B80" s="15">
        <f t="shared" ca="1" si="0"/>
        <v>1</v>
      </c>
      <c r="C80" s="16">
        <f t="shared" ca="1" si="10"/>
        <v>1</v>
      </c>
      <c r="D80" s="16">
        <f t="shared" ca="1" si="11"/>
        <v>1900</v>
      </c>
      <c r="E80" s="17" t="str">
        <f ca="1">IF(SUMIFS(Cotização!$J:$J,Cotização!$A:$A,C80,Cotização!$B:$B,D80,Cotização!$D:$D,"Fechamento")=0,E79,SUMIFS(Cotização!$J:$J,Cotização!$A:$A,C80,Cotização!$B:$B,D80,Cotização!$D:$D,"Fechamento"))</f>
        <v>Carteira</v>
      </c>
      <c r="F80" s="17" t="str">
        <f ca="1">IF(SUMIFS(Cotização!$F:$F,Cotização!$A:$A,$C80,Cotização!$B:$B,$D80,Cotização!$D:$D,"Fechamento")=0,F79,SUMIFS(Cotização!$F:$F,Cotização!$A:$A,$C80,Cotização!$B:$B,$D80,Cotização!$D:$D,"Fechamento"))</f>
        <v>$ Cota</v>
      </c>
      <c r="G80" s="46">
        <f t="shared" ca="1" si="12"/>
        <v>0</v>
      </c>
      <c r="H80" s="24">
        <f ca="1">IFERROR(VLOOKUP(B80,Preencher!B:C,2,0),0)</f>
        <v>0</v>
      </c>
      <c r="I80" s="18">
        <f t="shared" ca="1" si="13"/>
        <v>0</v>
      </c>
      <c r="J80" s="24">
        <f ca="1">IFERROR(VLOOKUP(B80,Preencher!B:D,3,0),0)</f>
        <v>0</v>
      </c>
      <c r="K80" s="46">
        <f t="shared" ca="1" si="4"/>
        <v>0</v>
      </c>
      <c r="L80" s="18" t="e">
        <f t="shared" ca="1" si="5"/>
        <v>#VALUE!</v>
      </c>
      <c r="M80" s="14">
        <f t="shared" ca="1" si="9"/>
        <v>100</v>
      </c>
      <c r="N80" s="14">
        <f t="shared" ca="1" si="7"/>
        <v>100</v>
      </c>
      <c r="O80" s="14">
        <f t="shared" ca="1" si="6"/>
        <v>100</v>
      </c>
      <c r="P80" s="14"/>
    </row>
    <row r="81" spans="2:16" ht="23.25" customHeight="1" x14ac:dyDescent="0.3">
      <c r="B81" s="15">
        <f t="shared" ca="1" si="0"/>
        <v>1</v>
      </c>
      <c r="C81" s="16">
        <f t="shared" ca="1" si="10"/>
        <v>1</v>
      </c>
      <c r="D81" s="16">
        <f t="shared" ca="1" si="11"/>
        <v>1900</v>
      </c>
      <c r="E81" s="17" t="str">
        <f ca="1">IF(SUMIFS(Cotização!$J:$J,Cotização!$A:$A,C81,Cotização!$B:$B,D81,Cotização!$D:$D,"Fechamento")=0,E80,SUMIFS(Cotização!$J:$J,Cotização!$A:$A,C81,Cotização!$B:$B,D81,Cotização!$D:$D,"Fechamento"))</f>
        <v>Carteira</v>
      </c>
      <c r="F81" s="17" t="str">
        <f ca="1">IF(SUMIFS(Cotização!$F:$F,Cotização!$A:$A,$C81,Cotização!$B:$B,$D81,Cotização!$D:$D,"Fechamento")=0,F80,SUMIFS(Cotização!$F:$F,Cotização!$A:$A,$C81,Cotização!$B:$B,$D81,Cotização!$D:$D,"Fechamento"))</f>
        <v>$ Cota</v>
      </c>
      <c r="G81" s="46">
        <f t="shared" ca="1" si="12"/>
        <v>0</v>
      </c>
      <c r="H81" s="24">
        <f ca="1">IFERROR(VLOOKUP(B81,Preencher!B:C,2,0),0)</f>
        <v>0</v>
      </c>
      <c r="I81" s="18">
        <f t="shared" ca="1" si="13"/>
        <v>0</v>
      </c>
      <c r="J81" s="24">
        <f ca="1">IFERROR(VLOOKUP(B81,Preencher!B:D,3,0),0)</f>
        <v>0</v>
      </c>
      <c r="K81" s="46">
        <f t="shared" ca="1" si="4"/>
        <v>0</v>
      </c>
      <c r="L81" s="18" t="e">
        <f t="shared" ca="1" si="5"/>
        <v>#VALUE!</v>
      </c>
      <c r="M81" s="14">
        <f t="shared" ca="1" si="9"/>
        <v>100</v>
      </c>
      <c r="N81" s="14">
        <f t="shared" ca="1" si="7"/>
        <v>100</v>
      </c>
      <c r="O81" s="14">
        <f t="shared" ca="1" si="6"/>
        <v>100</v>
      </c>
      <c r="P81" s="14"/>
    </row>
    <row r="82" spans="2:16" ht="23.25" customHeight="1" x14ac:dyDescent="0.3">
      <c r="B82" s="15">
        <f t="shared" ca="1" si="0"/>
        <v>1</v>
      </c>
      <c r="C82" s="16">
        <f t="shared" ca="1" si="10"/>
        <v>1</v>
      </c>
      <c r="D82" s="16">
        <f t="shared" ca="1" si="11"/>
        <v>1900</v>
      </c>
      <c r="E82" s="17" t="str">
        <f ca="1">IF(SUMIFS(Cotização!$J:$J,Cotização!$A:$A,C82,Cotização!$B:$B,D82,Cotização!$D:$D,"Fechamento")=0,E81,SUMIFS(Cotização!$J:$J,Cotização!$A:$A,C82,Cotização!$B:$B,D82,Cotização!$D:$D,"Fechamento"))</f>
        <v>Carteira</v>
      </c>
      <c r="F82" s="17" t="str">
        <f ca="1">IF(SUMIFS(Cotização!$F:$F,Cotização!$A:$A,$C82,Cotização!$B:$B,$D82,Cotização!$D:$D,"Fechamento")=0,F81,SUMIFS(Cotização!$F:$F,Cotização!$A:$A,$C82,Cotização!$B:$B,$D82,Cotização!$D:$D,"Fechamento"))</f>
        <v>$ Cota</v>
      </c>
      <c r="G82" s="46">
        <f t="shared" ca="1" si="12"/>
        <v>0</v>
      </c>
      <c r="H82" s="24">
        <f ca="1">IFERROR(VLOOKUP(B82,Preencher!B:C,2,0),0)</f>
        <v>0</v>
      </c>
      <c r="I82" s="18">
        <f t="shared" ca="1" si="13"/>
        <v>0</v>
      </c>
      <c r="J82" s="24">
        <f ca="1">IFERROR(VLOOKUP(B82,Preencher!B:D,3,0),0)</f>
        <v>0</v>
      </c>
      <c r="K82" s="46">
        <f t="shared" ca="1" si="4"/>
        <v>0</v>
      </c>
      <c r="L82" s="18" t="e">
        <f t="shared" ca="1" si="5"/>
        <v>#VALUE!</v>
      </c>
      <c r="M82" s="14">
        <f t="shared" ca="1" si="9"/>
        <v>100</v>
      </c>
      <c r="N82" s="14">
        <f t="shared" ca="1" si="7"/>
        <v>100</v>
      </c>
      <c r="O82" s="14">
        <f t="shared" ca="1" si="6"/>
        <v>100</v>
      </c>
      <c r="P82" s="14"/>
    </row>
    <row r="83" spans="2:16" ht="23.25" customHeight="1" x14ac:dyDescent="0.3">
      <c r="B83" s="15">
        <f t="shared" ca="1" si="0"/>
        <v>1</v>
      </c>
      <c r="C83" s="16">
        <f t="shared" ca="1" si="10"/>
        <v>1</v>
      </c>
      <c r="D83" s="16">
        <f t="shared" ca="1" si="11"/>
        <v>1900</v>
      </c>
      <c r="E83" s="17" t="str">
        <f ca="1">IF(SUMIFS(Cotização!$J:$J,Cotização!$A:$A,C83,Cotização!$B:$B,D83,Cotização!$D:$D,"Fechamento")=0,E82,SUMIFS(Cotização!$J:$J,Cotização!$A:$A,C83,Cotização!$B:$B,D83,Cotização!$D:$D,"Fechamento"))</f>
        <v>Carteira</v>
      </c>
      <c r="F83" s="17" t="str">
        <f ca="1">IF(SUMIFS(Cotização!$F:$F,Cotização!$A:$A,$C83,Cotização!$B:$B,$D83,Cotização!$D:$D,"Fechamento")=0,F82,SUMIFS(Cotização!$F:$F,Cotização!$A:$A,$C83,Cotização!$B:$B,$D83,Cotização!$D:$D,"Fechamento"))</f>
        <v>$ Cota</v>
      </c>
      <c r="G83" s="46">
        <f t="shared" ca="1" si="12"/>
        <v>0</v>
      </c>
      <c r="H83" s="24">
        <f ca="1">IFERROR(VLOOKUP(B83,Preencher!B:C,2,0),0)</f>
        <v>0</v>
      </c>
      <c r="I83" s="18">
        <f t="shared" ca="1" si="13"/>
        <v>0</v>
      </c>
      <c r="J83" s="24">
        <f ca="1">IFERROR(VLOOKUP(B83,Preencher!B:D,3,0),0)</f>
        <v>0</v>
      </c>
      <c r="K83" s="46">
        <f t="shared" ca="1" si="4"/>
        <v>0</v>
      </c>
      <c r="L83" s="18" t="e">
        <f t="shared" ca="1" si="5"/>
        <v>#VALUE!</v>
      </c>
      <c r="M83" s="14">
        <f t="shared" ca="1" si="9"/>
        <v>100</v>
      </c>
      <c r="N83" s="14">
        <f t="shared" ca="1" si="7"/>
        <v>100</v>
      </c>
      <c r="O83" s="14">
        <f t="shared" ca="1" si="6"/>
        <v>100</v>
      </c>
      <c r="P83" s="14"/>
    </row>
    <row r="84" spans="2:16" ht="23.25" customHeight="1" x14ac:dyDescent="0.3">
      <c r="B84" s="15">
        <f t="shared" ref="B84:B147" ca="1" si="14">IF(B83=1,B83,IF(EDATE(B83,1)&gt;TODAY(),1,EDATE(B83,1)))</f>
        <v>1</v>
      </c>
      <c r="C84" s="16">
        <f t="shared" ca="1" si="10"/>
        <v>1</v>
      </c>
      <c r="D84" s="16">
        <f t="shared" ca="1" si="11"/>
        <v>1900</v>
      </c>
      <c r="E84" s="17" t="str">
        <f ca="1">IF(SUMIFS(Cotização!$J:$J,Cotização!$A:$A,C84,Cotização!$B:$B,D84,Cotização!$D:$D,"Fechamento")=0,E83,SUMIFS(Cotização!$J:$J,Cotização!$A:$A,C84,Cotização!$B:$B,D84,Cotização!$D:$D,"Fechamento"))</f>
        <v>Carteira</v>
      </c>
      <c r="F84" s="17" t="str">
        <f ca="1">IF(SUMIFS(Cotização!$F:$F,Cotização!$A:$A,$C84,Cotização!$B:$B,$D84,Cotização!$D:$D,"Fechamento")=0,F83,SUMIFS(Cotização!$F:$F,Cotização!$A:$A,$C84,Cotização!$B:$B,$D84,Cotização!$D:$D,"Fechamento"))</f>
        <v>$ Cota</v>
      </c>
      <c r="G84" s="46">
        <f t="shared" ca="1" si="12"/>
        <v>0</v>
      </c>
      <c r="H84" s="24">
        <f ca="1">IFERROR(VLOOKUP(B84,Preencher!B:C,2,0),0)</f>
        <v>0</v>
      </c>
      <c r="I84" s="18">
        <f t="shared" ca="1" si="13"/>
        <v>0</v>
      </c>
      <c r="J84" s="24">
        <f ca="1">IFERROR(VLOOKUP(B84,Preencher!B:D,3,0),0)</f>
        <v>0</v>
      </c>
      <c r="K84" s="46">
        <f t="shared" ref="K84:K147" ca="1" si="15">(((1+(G84/100))/(1+(J84/100)))-1)*100</f>
        <v>0</v>
      </c>
      <c r="L84" s="18" t="e">
        <f t="shared" ref="L84:L147" ca="1" si="16">E84-(E84/(1+(K84/100)))</f>
        <v>#VALUE!</v>
      </c>
      <c r="M84" s="14">
        <f t="shared" ca="1" si="9"/>
        <v>100</v>
      </c>
      <c r="N84" s="14">
        <f t="shared" ca="1" si="7"/>
        <v>100</v>
      </c>
      <c r="O84" s="14">
        <f t="shared" ref="O84:O147" ca="1" si="17">O83*(K84/100)+O83</f>
        <v>100</v>
      </c>
      <c r="P84" s="14"/>
    </row>
    <row r="85" spans="2:16" ht="23.25" customHeight="1" x14ac:dyDescent="0.3">
      <c r="B85" s="15">
        <f t="shared" ca="1" si="14"/>
        <v>1</v>
      </c>
      <c r="C85" s="16">
        <f t="shared" ca="1" si="10"/>
        <v>1</v>
      </c>
      <c r="D85" s="16">
        <f t="shared" ca="1" si="11"/>
        <v>1900</v>
      </c>
      <c r="E85" s="17" t="str">
        <f ca="1">IF(SUMIFS(Cotização!$J:$J,Cotização!$A:$A,C85,Cotização!$B:$B,D85,Cotização!$D:$D,"Fechamento")=0,E84,SUMIFS(Cotização!$J:$J,Cotização!$A:$A,C85,Cotização!$B:$B,D85,Cotização!$D:$D,"Fechamento"))</f>
        <v>Carteira</v>
      </c>
      <c r="F85" s="17" t="str">
        <f ca="1">IF(SUMIFS(Cotização!$F:$F,Cotização!$A:$A,$C85,Cotização!$B:$B,$D85,Cotização!$D:$D,"Fechamento")=0,F84,SUMIFS(Cotização!$F:$F,Cotização!$A:$A,$C85,Cotização!$B:$B,$D85,Cotização!$D:$D,"Fechamento"))</f>
        <v>$ Cota</v>
      </c>
      <c r="G85" s="46">
        <f t="shared" ca="1" si="12"/>
        <v>0</v>
      </c>
      <c r="H85" s="24">
        <f ca="1">IFERROR(VLOOKUP(B85,Preencher!B:C,2,0),0)</f>
        <v>0</v>
      </c>
      <c r="I85" s="18">
        <f t="shared" ca="1" si="13"/>
        <v>0</v>
      </c>
      <c r="J85" s="24">
        <f ca="1">IFERROR(VLOOKUP(B85,Preencher!B:D,3,0),0)</f>
        <v>0</v>
      </c>
      <c r="K85" s="46">
        <f t="shared" ca="1" si="15"/>
        <v>0</v>
      </c>
      <c r="L85" s="18" t="e">
        <f t="shared" ca="1" si="16"/>
        <v>#VALUE!</v>
      </c>
      <c r="M85" s="14">
        <f t="shared" ref="M85:M148" ca="1" si="18">M84*(G85/100)+M84</f>
        <v>100</v>
      </c>
      <c r="N85" s="14">
        <f t="shared" ref="N85:N148" ca="1" si="19">N84*(H85/100)+N84</f>
        <v>100</v>
      </c>
      <c r="O85" s="14">
        <f t="shared" ca="1" si="17"/>
        <v>100</v>
      </c>
      <c r="P85" s="14"/>
    </row>
    <row r="86" spans="2:16" ht="23.25" customHeight="1" x14ac:dyDescent="0.3">
      <c r="B86" s="15">
        <f t="shared" ca="1" si="14"/>
        <v>1</v>
      </c>
      <c r="C86" s="16">
        <f t="shared" ca="1" si="10"/>
        <v>1</v>
      </c>
      <c r="D86" s="16">
        <f t="shared" ca="1" si="11"/>
        <v>1900</v>
      </c>
      <c r="E86" s="17" t="str">
        <f ca="1">IF(SUMIFS(Cotização!$J:$J,Cotização!$A:$A,C86,Cotização!$B:$B,D86,Cotização!$D:$D,"Fechamento")=0,E85,SUMIFS(Cotização!$J:$J,Cotização!$A:$A,C86,Cotização!$B:$B,D86,Cotização!$D:$D,"Fechamento"))</f>
        <v>Carteira</v>
      </c>
      <c r="F86" s="17" t="str">
        <f ca="1">IF(SUMIFS(Cotização!$F:$F,Cotização!$A:$A,$C86,Cotização!$B:$B,$D86,Cotização!$D:$D,"Fechamento")=0,F85,SUMIFS(Cotização!$F:$F,Cotização!$A:$A,$C86,Cotização!$B:$B,$D86,Cotização!$D:$D,"Fechamento"))</f>
        <v>$ Cota</v>
      </c>
      <c r="G86" s="46">
        <f t="shared" ca="1" si="12"/>
        <v>0</v>
      </c>
      <c r="H86" s="24">
        <f ca="1">IFERROR(VLOOKUP(B86,Preencher!B:C,2,0),0)</f>
        <v>0</v>
      </c>
      <c r="I86" s="18">
        <f t="shared" ca="1" si="13"/>
        <v>0</v>
      </c>
      <c r="J86" s="24">
        <f ca="1">IFERROR(VLOOKUP(B86,Preencher!B:D,3,0),0)</f>
        <v>0</v>
      </c>
      <c r="K86" s="46">
        <f t="shared" ca="1" si="15"/>
        <v>0</v>
      </c>
      <c r="L86" s="18" t="e">
        <f t="shared" ca="1" si="16"/>
        <v>#VALUE!</v>
      </c>
      <c r="M86" s="14">
        <f t="shared" ca="1" si="18"/>
        <v>100</v>
      </c>
      <c r="N86" s="14">
        <f t="shared" ca="1" si="19"/>
        <v>100</v>
      </c>
      <c r="O86" s="14">
        <f t="shared" ca="1" si="17"/>
        <v>100</v>
      </c>
      <c r="P86" s="14"/>
    </row>
    <row r="87" spans="2:16" ht="23.25" customHeight="1" x14ac:dyDescent="0.3">
      <c r="B87" s="15">
        <f t="shared" ca="1" si="14"/>
        <v>1</v>
      </c>
      <c r="C87" s="16">
        <f t="shared" ca="1" si="10"/>
        <v>1</v>
      </c>
      <c r="D87" s="16">
        <f t="shared" ca="1" si="11"/>
        <v>1900</v>
      </c>
      <c r="E87" s="17" t="str">
        <f ca="1">IF(SUMIFS(Cotização!$J:$J,Cotização!$A:$A,C87,Cotização!$B:$B,D87,Cotização!$D:$D,"Fechamento")=0,E86,SUMIFS(Cotização!$J:$J,Cotização!$A:$A,C87,Cotização!$B:$B,D87,Cotização!$D:$D,"Fechamento"))</f>
        <v>Carteira</v>
      </c>
      <c r="F87" s="17" t="str">
        <f ca="1">IF(SUMIFS(Cotização!$F:$F,Cotização!$A:$A,$C87,Cotização!$B:$B,$D87,Cotização!$D:$D,"Fechamento")=0,F86,SUMIFS(Cotização!$F:$F,Cotização!$A:$A,$C87,Cotização!$B:$B,$D87,Cotização!$D:$D,"Fechamento"))</f>
        <v>$ Cota</v>
      </c>
      <c r="G87" s="46">
        <f t="shared" ca="1" si="12"/>
        <v>0</v>
      </c>
      <c r="H87" s="24">
        <f ca="1">IFERROR(VLOOKUP(B87,Preencher!B:C,2,0),0)</f>
        <v>0</v>
      </c>
      <c r="I87" s="18">
        <f t="shared" ca="1" si="13"/>
        <v>0</v>
      </c>
      <c r="J87" s="24">
        <f ca="1">IFERROR(VLOOKUP(B87,Preencher!B:D,3,0),0)</f>
        <v>0</v>
      </c>
      <c r="K87" s="46">
        <f t="shared" ca="1" si="15"/>
        <v>0</v>
      </c>
      <c r="L87" s="18" t="e">
        <f t="shared" ca="1" si="16"/>
        <v>#VALUE!</v>
      </c>
      <c r="M87" s="14">
        <f t="shared" ca="1" si="18"/>
        <v>100</v>
      </c>
      <c r="N87" s="14">
        <f t="shared" ca="1" si="19"/>
        <v>100</v>
      </c>
      <c r="O87" s="14">
        <f t="shared" ca="1" si="17"/>
        <v>100</v>
      </c>
      <c r="P87" s="14"/>
    </row>
    <row r="88" spans="2:16" ht="23.25" customHeight="1" x14ac:dyDescent="0.3">
      <c r="B88" s="15">
        <f t="shared" ca="1" si="14"/>
        <v>1</v>
      </c>
      <c r="C88" s="16">
        <f t="shared" ca="1" si="10"/>
        <v>1</v>
      </c>
      <c r="D88" s="16">
        <f t="shared" ca="1" si="11"/>
        <v>1900</v>
      </c>
      <c r="E88" s="17" t="str">
        <f ca="1">IF(SUMIFS(Cotização!$J:$J,Cotização!$A:$A,C88,Cotização!$B:$B,D88,Cotização!$D:$D,"Fechamento")=0,E87,SUMIFS(Cotização!$J:$J,Cotização!$A:$A,C88,Cotização!$B:$B,D88,Cotização!$D:$D,"Fechamento"))</f>
        <v>Carteira</v>
      </c>
      <c r="F88" s="17" t="str">
        <f ca="1">IF(SUMIFS(Cotização!$F:$F,Cotização!$A:$A,$C88,Cotização!$B:$B,$D88,Cotização!$D:$D,"Fechamento")=0,F87,SUMIFS(Cotização!$F:$F,Cotização!$A:$A,$C88,Cotização!$B:$B,$D88,Cotização!$D:$D,"Fechamento"))</f>
        <v>$ Cota</v>
      </c>
      <c r="G88" s="46">
        <f t="shared" ca="1" si="12"/>
        <v>0</v>
      </c>
      <c r="H88" s="24">
        <f ca="1">IFERROR(VLOOKUP(B88,Preencher!B:C,2,0),0)</f>
        <v>0</v>
      </c>
      <c r="I88" s="18">
        <f t="shared" ca="1" si="13"/>
        <v>0</v>
      </c>
      <c r="J88" s="24">
        <f ca="1">IFERROR(VLOOKUP(B88,Preencher!B:D,3,0),0)</f>
        <v>0</v>
      </c>
      <c r="K88" s="46">
        <f t="shared" ca="1" si="15"/>
        <v>0</v>
      </c>
      <c r="L88" s="18" t="e">
        <f t="shared" ca="1" si="16"/>
        <v>#VALUE!</v>
      </c>
      <c r="M88" s="14">
        <f t="shared" ca="1" si="18"/>
        <v>100</v>
      </c>
      <c r="N88" s="14">
        <f t="shared" ca="1" si="19"/>
        <v>100</v>
      </c>
      <c r="O88" s="14">
        <f t="shared" ca="1" si="17"/>
        <v>100</v>
      </c>
      <c r="P88" s="14"/>
    </row>
    <row r="89" spans="2:16" ht="23.25" customHeight="1" x14ac:dyDescent="0.3">
      <c r="B89" s="15">
        <f t="shared" ca="1" si="14"/>
        <v>1</v>
      </c>
      <c r="C89" s="16">
        <f t="shared" ca="1" si="10"/>
        <v>1</v>
      </c>
      <c r="D89" s="16">
        <f t="shared" ca="1" si="11"/>
        <v>1900</v>
      </c>
      <c r="E89" s="17" t="str">
        <f ca="1">IF(SUMIFS(Cotização!$J:$J,Cotização!$A:$A,C89,Cotização!$B:$B,D89,Cotização!$D:$D,"Fechamento")=0,E88,SUMIFS(Cotização!$J:$J,Cotização!$A:$A,C89,Cotização!$B:$B,D89,Cotização!$D:$D,"Fechamento"))</f>
        <v>Carteira</v>
      </c>
      <c r="F89" s="17" t="str">
        <f ca="1">IF(SUMIFS(Cotização!$F:$F,Cotização!$A:$A,$C89,Cotização!$B:$B,$D89,Cotização!$D:$D,"Fechamento")=0,F88,SUMIFS(Cotização!$F:$F,Cotização!$A:$A,$C89,Cotização!$B:$B,$D89,Cotização!$D:$D,"Fechamento"))</f>
        <v>$ Cota</v>
      </c>
      <c r="G89" s="46">
        <f t="shared" ca="1" si="12"/>
        <v>0</v>
      </c>
      <c r="H89" s="24">
        <f ca="1">IFERROR(VLOOKUP(B89,Preencher!B:C,2,0),0)</f>
        <v>0</v>
      </c>
      <c r="I89" s="18">
        <f t="shared" ca="1" si="13"/>
        <v>0</v>
      </c>
      <c r="J89" s="24">
        <f ca="1">IFERROR(VLOOKUP(B89,Preencher!B:D,3,0),0)</f>
        <v>0</v>
      </c>
      <c r="K89" s="46">
        <f t="shared" ca="1" si="15"/>
        <v>0</v>
      </c>
      <c r="L89" s="18" t="e">
        <f t="shared" ca="1" si="16"/>
        <v>#VALUE!</v>
      </c>
      <c r="M89" s="14">
        <f t="shared" ca="1" si="18"/>
        <v>100</v>
      </c>
      <c r="N89" s="14">
        <f t="shared" ca="1" si="19"/>
        <v>100</v>
      </c>
      <c r="O89" s="14">
        <f t="shared" ca="1" si="17"/>
        <v>100</v>
      </c>
      <c r="P89" s="14"/>
    </row>
    <row r="90" spans="2:16" ht="23.25" customHeight="1" x14ac:dyDescent="0.3">
      <c r="B90" s="15">
        <f t="shared" ca="1" si="14"/>
        <v>1</v>
      </c>
      <c r="C90" s="16">
        <f t="shared" ca="1" si="10"/>
        <v>1</v>
      </c>
      <c r="D90" s="16">
        <f t="shared" ca="1" si="11"/>
        <v>1900</v>
      </c>
      <c r="E90" s="17" t="str">
        <f ca="1">IF(SUMIFS(Cotização!$J:$J,Cotização!$A:$A,C90,Cotização!$B:$B,D90,Cotização!$D:$D,"Fechamento")=0,E89,SUMIFS(Cotização!$J:$J,Cotização!$A:$A,C90,Cotização!$B:$B,D90,Cotização!$D:$D,"Fechamento"))</f>
        <v>Carteira</v>
      </c>
      <c r="F90" s="17" t="str">
        <f ca="1">IF(SUMIFS(Cotização!$F:$F,Cotização!$A:$A,$C90,Cotização!$B:$B,$D90,Cotização!$D:$D,"Fechamento")=0,F89,SUMIFS(Cotização!$F:$F,Cotização!$A:$A,$C90,Cotização!$B:$B,$D90,Cotização!$D:$D,"Fechamento"))</f>
        <v>$ Cota</v>
      </c>
      <c r="G90" s="46">
        <f t="shared" ca="1" si="12"/>
        <v>0</v>
      </c>
      <c r="H90" s="24">
        <f ca="1">IFERROR(VLOOKUP(B90,Preencher!B:C,2,0),0)</f>
        <v>0</v>
      </c>
      <c r="I90" s="18">
        <f t="shared" ca="1" si="13"/>
        <v>0</v>
      </c>
      <c r="J90" s="24">
        <f ca="1">IFERROR(VLOOKUP(B90,Preencher!B:D,3,0),0)</f>
        <v>0</v>
      </c>
      <c r="K90" s="46">
        <f t="shared" ca="1" si="15"/>
        <v>0</v>
      </c>
      <c r="L90" s="18" t="e">
        <f t="shared" ca="1" si="16"/>
        <v>#VALUE!</v>
      </c>
      <c r="M90" s="14">
        <f t="shared" ca="1" si="18"/>
        <v>100</v>
      </c>
      <c r="N90" s="14">
        <f t="shared" ca="1" si="19"/>
        <v>100</v>
      </c>
      <c r="O90" s="14">
        <f t="shared" ca="1" si="17"/>
        <v>100</v>
      </c>
      <c r="P90" s="14"/>
    </row>
    <row r="91" spans="2:16" ht="23.25" customHeight="1" x14ac:dyDescent="0.3">
      <c r="B91" s="15">
        <f t="shared" ca="1" si="14"/>
        <v>1</v>
      </c>
      <c r="C91" s="16">
        <f t="shared" ca="1" si="10"/>
        <v>1</v>
      </c>
      <c r="D91" s="16">
        <f t="shared" ca="1" si="11"/>
        <v>1900</v>
      </c>
      <c r="E91" s="17" t="str">
        <f ca="1">IF(SUMIFS(Cotização!$J:$J,Cotização!$A:$A,C91,Cotização!$B:$B,D91,Cotização!$D:$D,"Fechamento")=0,E90,SUMIFS(Cotização!$J:$J,Cotização!$A:$A,C91,Cotização!$B:$B,D91,Cotização!$D:$D,"Fechamento"))</f>
        <v>Carteira</v>
      </c>
      <c r="F91" s="17" t="str">
        <f ca="1">IF(SUMIFS(Cotização!$F:$F,Cotização!$A:$A,$C91,Cotização!$B:$B,$D91,Cotização!$D:$D,"Fechamento")=0,F90,SUMIFS(Cotização!$F:$F,Cotização!$A:$A,$C91,Cotização!$B:$B,$D91,Cotização!$D:$D,"Fechamento"))</f>
        <v>$ Cota</v>
      </c>
      <c r="G91" s="46">
        <f t="shared" ca="1" si="12"/>
        <v>0</v>
      </c>
      <c r="H91" s="24">
        <f ca="1">IFERROR(VLOOKUP(B91,Preencher!B:C,2,0),0)</f>
        <v>0</v>
      </c>
      <c r="I91" s="18">
        <f t="shared" ca="1" si="13"/>
        <v>0</v>
      </c>
      <c r="J91" s="24">
        <f ca="1">IFERROR(VLOOKUP(B91,Preencher!B:D,3,0),0)</f>
        <v>0</v>
      </c>
      <c r="K91" s="46">
        <f t="shared" ca="1" si="15"/>
        <v>0</v>
      </c>
      <c r="L91" s="18" t="e">
        <f t="shared" ca="1" si="16"/>
        <v>#VALUE!</v>
      </c>
      <c r="M91" s="14">
        <f t="shared" ca="1" si="18"/>
        <v>100</v>
      </c>
      <c r="N91" s="14">
        <f t="shared" ca="1" si="19"/>
        <v>100</v>
      </c>
      <c r="O91" s="14">
        <f t="shared" ca="1" si="17"/>
        <v>100</v>
      </c>
      <c r="P91" s="14"/>
    </row>
    <row r="92" spans="2:16" ht="23.25" customHeight="1" x14ac:dyDescent="0.3">
      <c r="B92" s="15">
        <f t="shared" ca="1" si="14"/>
        <v>1</v>
      </c>
      <c r="C92" s="16">
        <f t="shared" ca="1" si="10"/>
        <v>1</v>
      </c>
      <c r="D92" s="16">
        <f t="shared" ca="1" si="11"/>
        <v>1900</v>
      </c>
      <c r="E92" s="17" t="str">
        <f ca="1">IF(SUMIFS(Cotização!$J:$J,Cotização!$A:$A,C92,Cotização!$B:$B,D92,Cotização!$D:$D,"Fechamento")=0,E91,SUMIFS(Cotização!$J:$J,Cotização!$A:$A,C92,Cotização!$B:$B,D92,Cotização!$D:$D,"Fechamento"))</f>
        <v>Carteira</v>
      </c>
      <c r="F92" s="17" t="str">
        <f ca="1">IF(SUMIFS(Cotização!$F:$F,Cotização!$A:$A,$C92,Cotização!$B:$B,$D92,Cotização!$D:$D,"Fechamento")=0,F91,SUMIFS(Cotização!$F:$F,Cotização!$A:$A,$C92,Cotização!$B:$B,$D92,Cotização!$D:$D,"Fechamento"))</f>
        <v>$ Cota</v>
      </c>
      <c r="G92" s="46">
        <f t="shared" ca="1" si="12"/>
        <v>0</v>
      </c>
      <c r="H92" s="24">
        <f ca="1">IFERROR(VLOOKUP(B92,Preencher!B:C,2,0),0)</f>
        <v>0</v>
      </c>
      <c r="I92" s="18">
        <f t="shared" ca="1" si="13"/>
        <v>0</v>
      </c>
      <c r="J92" s="24">
        <f ca="1">IFERROR(VLOOKUP(B92,Preencher!B:D,3,0),0)</f>
        <v>0</v>
      </c>
      <c r="K92" s="46">
        <f t="shared" ca="1" si="15"/>
        <v>0</v>
      </c>
      <c r="L92" s="18" t="e">
        <f t="shared" ca="1" si="16"/>
        <v>#VALUE!</v>
      </c>
      <c r="M92" s="14">
        <f t="shared" ca="1" si="18"/>
        <v>100</v>
      </c>
      <c r="N92" s="14">
        <f t="shared" ca="1" si="19"/>
        <v>100</v>
      </c>
      <c r="O92" s="14">
        <f t="shared" ca="1" si="17"/>
        <v>100</v>
      </c>
      <c r="P92" s="14"/>
    </row>
    <row r="93" spans="2:16" ht="23.25" customHeight="1" x14ac:dyDescent="0.3">
      <c r="B93" s="15">
        <f t="shared" ca="1" si="14"/>
        <v>1</v>
      </c>
      <c r="C93" s="16">
        <f t="shared" ca="1" si="10"/>
        <v>1</v>
      </c>
      <c r="D93" s="16">
        <f t="shared" ca="1" si="11"/>
        <v>1900</v>
      </c>
      <c r="E93" s="17" t="str">
        <f ca="1">IF(SUMIFS(Cotização!$J:$J,Cotização!$A:$A,C93,Cotização!$B:$B,D93,Cotização!$D:$D,"Fechamento")=0,E92,SUMIFS(Cotização!$J:$J,Cotização!$A:$A,C93,Cotização!$B:$B,D93,Cotização!$D:$D,"Fechamento"))</f>
        <v>Carteira</v>
      </c>
      <c r="F93" s="17" t="str">
        <f ca="1">IF(SUMIFS(Cotização!$F:$F,Cotização!$A:$A,$C93,Cotização!$B:$B,$D93,Cotização!$D:$D,"Fechamento")=0,F92,SUMIFS(Cotização!$F:$F,Cotização!$A:$A,$C93,Cotização!$B:$B,$D93,Cotização!$D:$D,"Fechamento"))</f>
        <v>$ Cota</v>
      </c>
      <c r="G93" s="46">
        <f t="shared" ca="1" si="12"/>
        <v>0</v>
      </c>
      <c r="H93" s="24">
        <f ca="1">IFERROR(VLOOKUP(B93,Preencher!B:C,2,0),0)</f>
        <v>0</v>
      </c>
      <c r="I93" s="18">
        <f t="shared" ca="1" si="13"/>
        <v>0</v>
      </c>
      <c r="J93" s="24">
        <f ca="1">IFERROR(VLOOKUP(B93,Preencher!B:D,3,0),0)</f>
        <v>0</v>
      </c>
      <c r="K93" s="46">
        <f t="shared" ca="1" si="15"/>
        <v>0</v>
      </c>
      <c r="L93" s="18" t="e">
        <f t="shared" ca="1" si="16"/>
        <v>#VALUE!</v>
      </c>
      <c r="M93" s="14">
        <f t="shared" ca="1" si="18"/>
        <v>100</v>
      </c>
      <c r="N93" s="14">
        <f t="shared" ca="1" si="19"/>
        <v>100</v>
      </c>
      <c r="O93" s="14">
        <f t="shared" ca="1" si="17"/>
        <v>100</v>
      </c>
      <c r="P93" s="14"/>
    </row>
    <row r="94" spans="2:16" ht="23.25" customHeight="1" x14ac:dyDescent="0.3">
      <c r="B94" s="15">
        <f t="shared" ca="1" si="14"/>
        <v>1</v>
      </c>
      <c r="C94" s="16">
        <f t="shared" ca="1" si="10"/>
        <v>1</v>
      </c>
      <c r="D94" s="16">
        <f t="shared" ca="1" si="11"/>
        <v>1900</v>
      </c>
      <c r="E94" s="17" t="str">
        <f ca="1">IF(SUMIFS(Cotização!$J:$J,Cotização!$A:$A,C94,Cotização!$B:$B,D94,Cotização!$D:$D,"Fechamento")=0,E93,SUMIFS(Cotização!$J:$J,Cotização!$A:$A,C94,Cotização!$B:$B,D94,Cotização!$D:$D,"Fechamento"))</f>
        <v>Carteira</v>
      </c>
      <c r="F94" s="17" t="str">
        <f ca="1">IF(SUMIFS(Cotização!$F:$F,Cotização!$A:$A,$C94,Cotização!$B:$B,$D94,Cotização!$D:$D,"Fechamento")=0,F93,SUMIFS(Cotização!$F:$F,Cotização!$A:$A,$C94,Cotização!$B:$B,$D94,Cotização!$D:$D,"Fechamento"))</f>
        <v>$ Cota</v>
      </c>
      <c r="G94" s="46">
        <f t="shared" ca="1" si="12"/>
        <v>0</v>
      </c>
      <c r="H94" s="24">
        <f ca="1">IFERROR(VLOOKUP(B94,Preencher!B:C,2,0),0)</f>
        <v>0</v>
      </c>
      <c r="I94" s="18">
        <f t="shared" ca="1" si="13"/>
        <v>0</v>
      </c>
      <c r="J94" s="24">
        <f ca="1">IFERROR(VLOOKUP(B94,Preencher!B:D,3,0),0)</f>
        <v>0</v>
      </c>
      <c r="K94" s="46">
        <f t="shared" ca="1" si="15"/>
        <v>0</v>
      </c>
      <c r="L94" s="18" t="e">
        <f t="shared" ca="1" si="16"/>
        <v>#VALUE!</v>
      </c>
      <c r="M94" s="14">
        <f t="shared" ca="1" si="18"/>
        <v>100</v>
      </c>
      <c r="N94" s="14">
        <f t="shared" ca="1" si="19"/>
        <v>100</v>
      </c>
      <c r="O94" s="14">
        <f t="shared" ca="1" si="17"/>
        <v>100</v>
      </c>
      <c r="P94" s="14"/>
    </row>
    <row r="95" spans="2:16" ht="23.25" customHeight="1" x14ac:dyDescent="0.3">
      <c r="B95" s="15">
        <f t="shared" ca="1" si="14"/>
        <v>1</v>
      </c>
      <c r="C95" s="16">
        <f t="shared" ca="1" si="10"/>
        <v>1</v>
      </c>
      <c r="D95" s="16">
        <f t="shared" ca="1" si="11"/>
        <v>1900</v>
      </c>
      <c r="E95" s="17" t="str">
        <f ca="1">IF(SUMIFS(Cotização!$J:$J,Cotização!$A:$A,C95,Cotização!$B:$B,D95,Cotização!$D:$D,"Fechamento")=0,E94,SUMIFS(Cotização!$J:$J,Cotização!$A:$A,C95,Cotização!$B:$B,D95,Cotização!$D:$D,"Fechamento"))</f>
        <v>Carteira</v>
      </c>
      <c r="F95" s="17" t="str">
        <f ca="1">IF(SUMIFS(Cotização!$F:$F,Cotização!$A:$A,$C95,Cotização!$B:$B,$D95,Cotização!$D:$D,"Fechamento")=0,F94,SUMIFS(Cotização!$F:$F,Cotização!$A:$A,$C95,Cotização!$B:$B,$D95,Cotização!$D:$D,"Fechamento"))</f>
        <v>$ Cota</v>
      </c>
      <c r="G95" s="46">
        <f t="shared" ca="1" si="12"/>
        <v>0</v>
      </c>
      <c r="H95" s="24">
        <f ca="1">IFERROR(VLOOKUP(B95,Preencher!B:C,2,0),0)</f>
        <v>0</v>
      </c>
      <c r="I95" s="18">
        <f t="shared" ca="1" si="13"/>
        <v>0</v>
      </c>
      <c r="J95" s="24">
        <f ca="1">IFERROR(VLOOKUP(B95,Preencher!B:D,3,0),0)</f>
        <v>0</v>
      </c>
      <c r="K95" s="46">
        <f t="shared" ca="1" si="15"/>
        <v>0</v>
      </c>
      <c r="L95" s="18" t="e">
        <f t="shared" ca="1" si="16"/>
        <v>#VALUE!</v>
      </c>
      <c r="M95" s="14">
        <f t="shared" ca="1" si="18"/>
        <v>100</v>
      </c>
      <c r="N95" s="14">
        <f t="shared" ca="1" si="19"/>
        <v>100</v>
      </c>
      <c r="O95" s="14">
        <f t="shared" ca="1" si="17"/>
        <v>100</v>
      </c>
      <c r="P95" s="14"/>
    </row>
    <row r="96" spans="2:16" ht="23.25" customHeight="1" x14ac:dyDescent="0.3">
      <c r="B96" s="15">
        <f t="shared" ca="1" si="14"/>
        <v>1</v>
      </c>
      <c r="C96" s="16">
        <f t="shared" ca="1" si="10"/>
        <v>1</v>
      </c>
      <c r="D96" s="16">
        <f t="shared" ca="1" si="11"/>
        <v>1900</v>
      </c>
      <c r="E96" s="17" t="str">
        <f ca="1">IF(SUMIFS(Cotização!$J:$J,Cotização!$A:$A,C96,Cotização!$B:$B,D96,Cotização!$D:$D,"Fechamento")=0,E95,SUMIFS(Cotização!$J:$J,Cotização!$A:$A,C96,Cotização!$B:$B,D96,Cotização!$D:$D,"Fechamento"))</f>
        <v>Carteira</v>
      </c>
      <c r="F96" s="17" t="str">
        <f ca="1">IF(SUMIFS(Cotização!$F:$F,Cotização!$A:$A,$C96,Cotização!$B:$B,$D96,Cotização!$D:$D,"Fechamento")=0,F95,SUMIFS(Cotização!$F:$F,Cotização!$A:$A,$C96,Cotização!$B:$B,$D96,Cotização!$D:$D,"Fechamento"))</f>
        <v>$ Cota</v>
      </c>
      <c r="G96" s="46">
        <f t="shared" ca="1" si="12"/>
        <v>0</v>
      </c>
      <c r="H96" s="24">
        <f ca="1">IFERROR(VLOOKUP(B96,Preencher!B:C,2,0),0)</f>
        <v>0</v>
      </c>
      <c r="I96" s="18">
        <f t="shared" ca="1" si="13"/>
        <v>0</v>
      </c>
      <c r="J96" s="24">
        <f ca="1">IFERROR(VLOOKUP(B96,Preencher!B:D,3,0),0)</f>
        <v>0</v>
      </c>
      <c r="K96" s="46">
        <f t="shared" ca="1" si="15"/>
        <v>0</v>
      </c>
      <c r="L96" s="18" t="e">
        <f t="shared" ca="1" si="16"/>
        <v>#VALUE!</v>
      </c>
      <c r="M96" s="14">
        <f t="shared" ca="1" si="18"/>
        <v>100</v>
      </c>
      <c r="N96" s="14">
        <f t="shared" ca="1" si="19"/>
        <v>100</v>
      </c>
      <c r="O96" s="14">
        <f t="shared" ca="1" si="17"/>
        <v>100</v>
      </c>
      <c r="P96" s="14"/>
    </row>
    <row r="97" spans="2:16" ht="23.25" customHeight="1" x14ac:dyDescent="0.3">
      <c r="B97" s="15">
        <f t="shared" ca="1" si="14"/>
        <v>1</v>
      </c>
      <c r="C97" s="16">
        <f t="shared" ca="1" si="10"/>
        <v>1</v>
      </c>
      <c r="D97" s="16">
        <f t="shared" ca="1" si="11"/>
        <v>1900</v>
      </c>
      <c r="E97" s="17" t="str">
        <f ca="1">IF(SUMIFS(Cotização!$J:$J,Cotização!$A:$A,C97,Cotização!$B:$B,D97,Cotização!$D:$D,"Fechamento")=0,E96,SUMIFS(Cotização!$J:$J,Cotização!$A:$A,C97,Cotização!$B:$B,D97,Cotização!$D:$D,"Fechamento"))</f>
        <v>Carteira</v>
      </c>
      <c r="F97" s="17" t="str">
        <f ca="1">IF(SUMIFS(Cotização!$F:$F,Cotização!$A:$A,$C97,Cotização!$B:$B,$D97,Cotização!$D:$D,"Fechamento")=0,F96,SUMIFS(Cotização!$F:$F,Cotização!$A:$A,$C97,Cotização!$B:$B,$D97,Cotização!$D:$D,"Fechamento"))</f>
        <v>$ Cota</v>
      </c>
      <c r="G97" s="46">
        <f t="shared" ca="1" si="12"/>
        <v>0</v>
      </c>
      <c r="H97" s="24">
        <f ca="1">IFERROR(VLOOKUP(B97,Preencher!B:C,2,0),0)</f>
        <v>0</v>
      </c>
      <c r="I97" s="18">
        <f t="shared" ca="1" si="13"/>
        <v>0</v>
      </c>
      <c r="J97" s="24">
        <f ca="1">IFERROR(VLOOKUP(B97,Preencher!B:D,3,0),0)</f>
        <v>0</v>
      </c>
      <c r="K97" s="46">
        <f t="shared" ca="1" si="15"/>
        <v>0</v>
      </c>
      <c r="L97" s="18" t="e">
        <f t="shared" ca="1" si="16"/>
        <v>#VALUE!</v>
      </c>
      <c r="M97" s="14">
        <f t="shared" ca="1" si="18"/>
        <v>100</v>
      </c>
      <c r="N97" s="14">
        <f t="shared" ca="1" si="19"/>
        <v>100</v>
      </c>
      <c r="O97" s="14">
        <f t="shared" ca="1" si="17"/>
        <v>100</v>
      </c>
      <c r="P97" s="14"/>
    </row>
    <row r="98" spans="2:16" ht="23.25" customHeight="1" x14ac:dyDescent="0.3">
      <c r="B98" s="15">
        <f t="shared" ca="1" si="14"/>
        <v>1</v>
      </c>
      <c r="C98" s="16">
        <f t="shared" ca="1" si="10"/>
        <v>1</v>
      </c>
      <c r="D98" s="16">
        <f t="shared" ca="1" si="11"/>
        <v>1900</v>
      </c>
      <c r="E98" s="17" t="str">
        <f ca="1">IF(SUMIFS(Cotização!$J:$J,Cotização!$A:$A,C98,Cotização!$B:$B,D98,Cotização!$D:$D,"Fechamento")=0,E97,SUMIFS(Cotização!$J:$J,Cotização!$A:$A,C98,Cotização!$B:$B,D98,Cotização!$D:$D,"Fechamento"))</f>
        <v>Carteira</v>
      </c>
      <c r="F98" s="17" t="str">
        <f ca="1">IF(SUMIFS(Cotização!$F:$F,Cotização!$A:$A,$C98,Cotização!$B:$B,$D98,Cotização!$D:$D,"Fechamento")=0,F97,SUMIFS(Cotização!$F:$F,Cotização!$A:$A,$C98,Cotização!$B:$B,$D98,Cotização!$D:$D,"Fechamento"))</f>
        <v>$ Cota</v>
      </c>
      <c r="G98" s="46">
        <f t="shared" ca="1" si="12"/>
        <v>0</v>
      </c>
      <c r="H98" s="24">
        <f ca="1">IFERROR(VLOOKUP(B98,Preencher!B:C,2,0),0)</f>
        <v>0</v>
      </c>
      <c r="I98" s="18">
        <f t="shared" ca="1" si="13"/>
        <v>0</v>
      </c>
      <c r="J98" s="24">
        <f ca="1">IFERROR(VLOOKUP(B98,Preencher!B:D,3,0),0)</f>
        <v>0</v>
      </c>
      <c r="K98" s="46">
        <f t="shared" ca="1" si="15"/>
        <v>0</v>
      </c>
      <c r="L98" s="18" t="e">
        <f t="shared" ca="1" si="16"/>
        <v>#VALUE!</v>
      </c>
      <c r="M98" s="14">
        <f t="shared" ca="1" si="18"/>
        <v>100</v>
      </c>
      <c r="N98" s="14">
        <f t="shared" ca="1" si="19"/>
        <v>100</v>
      </c>
      <c r="O98" s="14">
        <f t="shared" ca="1" si="17"/>
        <v>100</v>
      </c>
      <c r="P98" s="14"/>
    </row>
    <row r="99" spans="2:16" ht="23.25" customHeight="1" x14ac:dyDescent="0.3">
      <c r="B99" s="15">
        <f t="shared" ca="1" si="14"/>
        <v>1</v>
      </c>
      <c r="C99" s="16">
        <f t="shared" ca="1" si="10"/>
        <v>1</v>
      </c>
      <c r="D99" s="16">
        <f t="shared" ca="1" si="11"/>
        <v>1900</v>
      </c>
      <c r="E99" s="17" t="str">
        <f ca="1">IF(SUMIFS(Cotização!$J:$J,Cotização!$A:$A,C99,Cotização!$B:$B,D99,Cotização!$D:$D,"Fechamento")=0,E98,SUMIFS(Cotização!$J:$J,Cotização!$A:$A,C99,Cotização!$B:$B,D99,Cotização!$D:$D,"Fechamento"))</f>
        <v>Carteira</v>
      </c>
      <c r="F99" s="17" t="str">
        <f ca="1">IF(SUMIFS(Cotização!$F:$F,Cotização!$A:$A,$C99,Cotização!$B:$B,$D99,Cotização!$D:$D,"Fechamento")=0,F98,SUMIFS(Cotização!$F:$F,Cotização!$A:$A,$C99,Cotização!$B:$B,$D99,Cotização!$D:$D,"Fechamento"))</f>
        <v>$ Cota</v>
      </c>
      <c r="G99" s="46">
        <f t="shared" ca="1" si="12"/>
        <v>0</v>
      </c>
      <c r="H99" s="24">
        <f ca="1">IFERROR(VLOOKUP(B99,Preencher!B:C,2,0),0)</f>
        <v>0</v>
      </c>
      <c r="I99" s="18">
        <f t="shared" ca="1" si="13"/>
        <v>0</v>
      </c>
      <c r="J99" s="24">
        <f ca="1">IFERROR(VLOOKUP(B99,Preencher!B:D,3,0),0)</f>
        <v>0</v>
      </c>
      <c r="K99" s="46">
        <f t="shared" ca="1" si="15"/>
        <v>0</v>
      </c>
      <c r="L99" s="18" t="e">
        <f t="shared" ca="1" si="16"/>
        <v>#VALUE!</v>
      </c>
      <c r="M99" s="14">
        <f t="shared" ca="1" si="18"/>
        <v>100</v>
      </c>
      <c r="N99" s="14">
        <f t="shared" ca="1" si="19"/>
        <v>100</v>
      </c>
      <c r="O99" s="14">
        <f t="shared" ca="1" si="17"/>
        <v>100</v>
      </c>
      <c r="P99" s="14"/>
    </row>
    <row r="100" spans="2:16" ht="23.25" customHeight="1" x14ac:dyDescent="0.3">
      <c r="B100" s="15">
        <f t="shared" ca="1" si="14"/>
        <v>1</v>
      </c>
      <c r="C100" s="16">
        <f t="shared" ca="1" si="10"/>
        <v>1</v>
      </c>
      <c r="D100" s="16">
        <f t="shared" ca="1" si="11"/>
        <v>1900</v>
      </c>
      <c r="E100" s="17" t="str">
        <f ca="1">IF(SUMIFS(Cotização!$J:$J,Cotização!$A:$A,C100,Cotização!$B:$B,D100,Cotização!$D:$D,"Fechamento")=0,E99,SUMIFS(Cotização!$J:$J,Cotização!$A:$A,C100,Cotização!$B:$B,D100,Cotização!$D:$D,"Fechamento"))</f>
        <v>Carteira</v>
      </c>
      <c r="F100" s="17" t="str">
        <f ca="1">IF(SUMIFS(Cotização!$F:$F,Cotização!$A:$A,$C100,Cotização!$B:$B,$D100,Cotização!$D:$D,"Fechamento")=0,F99,SUMIFS(Cotização!$F:$F,Cotização!$A:$A,$C100,Cotização!$B:$B,$D100,Cotização!$D:$D,"Fechamento"))</f>
        <v>$ Cota</v>
      </c>
      <c r="G100" s="46">
        <f t="shared" ca="1" si="12"/>
        <v>0</v>
      </c>
      <c r="H100" s="24">
        <f ca="1">IFERROR(VLOOKUP(B100,Preencher!B:C,2,0),0)</f>
        <v>0</v>
      </c>
      <c r="I100" s="18">
        <f t="shared" ca="1" si="13"/>
        <v>0</v>
      </c>
      <c r="J100" s="24">
        <f ca="1">IFERROR(VLOOKUP(B100,Preencher!B:D,3,0),0)</f>
        <v>0</v>
      </c>
      <c r="K100" s="46">
        <f t="shared" ca="1" si="15"/>
        <v>0</v>
      </c>
      <c r="L100" s="18" t="e">
        <f t="shared" ca="1" si="16"/>
        <v>#VALUE!</v>
      </c>
      <c r="M100" s="14">
        <f t="shared" ca="1" si="18"/>
        <v>100</v>
      </c>
      <c r="N100" s="14">
        <f t="shared" ca="1" si="19"/>
        <v>100</v>
      </c>
      <c r="O100" s="14">
        <f t="shared" ca="1" si="17"/>
        <v>100</v>
      </c>
      <c r="P100" s="14"/>
    </row>
    <row r="101" spans="2:16" ht="23.25" customHeight="1" x14ac:dyDescent="0.3">
      <c r="B101" s="15">
        <f t="shared" ca="1" si="14"/>
        <v>1</v>
      </c>
      <c r="C101" s="16">
        <f t="shared" ca="1" si="10"/>
        <v>1</v>
      </c>
      <c r="D101" s="16">
        <f t="shared" ca="1" si="11"/>
        <v>1900</v>
      </c>
      <c r="E101" s="17" t="str">
        <f ca="1">IF(SUMIFS(Cotização!$J:$J,Cotização!$A:$A,C101,Cotização!$B:$B,D101,Cotização!$D:$D,"Fechamento")=0,E100,SUMIFS(Cotização!$J:$J,Cotização!$A:$A,C101,Cotização!$B:$B,D101,Cotização!$D:$D,"Fechamento"))</f>
        <v>Carteira</v>
      </c>
      <c r="F101" s="17" t="str">
        <f ca="1">IF(SUMIFS(Cotização!$F:$F,Cotização!$A:$A,$C101,Cotização!$B:$B,$D101,Cotização!$D:$D,"Fechamento")=0,F100,SUMIFS(Cotização!$F:$F,Cotização!$A:$A,$C101,Cotização!$B:$B,$D101,Cotização!$D:$D,"Fechamento"))</f>
        <v>$ Cota</v>
      </c>
      <c r="G101" s="46">
        <f t="shared" ca="1" si="12"/>
        <v>0</v>
      </c>
      <c r="H101" s="24">
        <f ca="1">IFERROR(VLOOKUP(B101,Preencher!B:C,2,0),0)</f>
        <v>0</v>
      </c>
      <c r="I101" s="18">
        <f t="shared" ca="1" si="13"/>
        <v>0</v>
      </c>
      <c r="J101" s="24">
        <f ca="1">IFERROR(VLOOKUP(B101,Preencher!B:D,3,0),0)</f>
        <v>0</v>
      </c>
      <c r="K101" s="46">
        <f t="shared" ca="1" si="15"/>
        <v>0</v>
      </c>
      <c r="L101" s="18" t="e">
        <f t="shared" ca="1" si="16"/>
        <v>#VALUE!</v>
      </c>
      <c r="M101" s="14">
        <f t="shared" ca="1" si="18"/>
        <v>100</v>
      </c>
      <c r="N101" s="14">
        <f t="shared" ca="1" si="19"/>
        <v>100</v>
      </c>
      <c r="O101" s="14">
        <f t="shared" ca="1" si="17"/>
        <v>100</v>
      </c>
      <c r="P101" s="14"/>
    </row>
    <row r="102" spans="2:16" ht="23.25" customHeight="1" x14ac:dyDescent="0.3">
      <c r="B102" s="15">
        <f t="shared" ca="1" si="14"/>
        <v>1</v>
      </c>
      <c r="C102" s="16">
        <f t="shared" ca="1" si="10"/>
        <v>1</v>
      </c>
      <c r="D102" s="16">
        <f t="shared" ca="1" si="11"/>
        <v>1900</v>
      </c>
      <c r="E102" s="17" t="str">
        <f ca="1">IF(SUMIFS(Cotização!$J:$J,Cotização!$A:$A,C102,Cotização!$B:$B,D102,Cotização!$D:$D,"Fechamento")=0,E101,SUMIFS(Cotização!$J:$J,Cotização!$A:$A,C102,Cotização!$B:$B,D102,Cotização!$D:$D,"Fechamento"))</f>
        <v>Carteira</v>
      </c>
      <c r="F102" s="17" t="str">
        <f ca="1">IF(SUMIFS(Cotização!$F:$F,Cotização!$A:$A,$C102,Cotização!$B:$B,$D102,Cotização!$D:$D,"Fechamento")=0,F101,SUMIFS(Cotização!$F:$F,Cotização!$A:$A,$C102,Cotização!$B:$B,$D102,Cotização!$D:$D,"Fechamento"))</f>
        <v>$ Cota</v>
      </c>
      <c r="G102" s="46">
        <f t="shared" ca="1" si="12"/>
        <v>0</v>
      </c>
      <c r="H102" s="24">
        <f ca="1">IFERROR(VLOOKUP(B102,Preencher!B:C,2,0),0)</f>
        <v>0</v>
      </c>
      <c r="I102" s="18">
        <f t="shared" ca="1" si="13"/>
        <v>0</v>
      </c>
      <c r="J102" s="24">
        <f ca="1">IFERROR(VLOOKUP(B102,Preencher!B:D,3,0),0)</f>
        <v>0</v>
      </c>
      <c r="K102" s="46">
        <f t="shared" ca="1" si="15"/>
        <v>0</v>
      </c>
      <c r="L102" s="18" t="e">
        <f t="shared" ca="1" si="16"/>
        <v>#VALUE!</v>
      </c>
      <c r="M102" s="14">
        <f t="shared" ca="1" si="18"/>
        <v>100</v>
      </c>
      <c r="N102" s="14">
        <f t="shared" ca="1" si="19"/>
        <v>100</v>
      </c>
      <c r="O102" s="14">
        <f t="shared" ca="1" si="17"/>
        <v>100</v>
      </c>
      <c r="P102" s="14"/>
    </row>
    <row r="103" spans="2:16" ht="23.25" customHeight="1" x14ac:dyDescent="0.3">
      <c r="B103" s="15">
        <f t="shared" ca="1" si="14"/>
        <v>1</v>
      </c>
      <c r="C103" s="16">
        <f t="shared" ca="1" si="10"/>
        <v>1</v>
      </c>
      <c r="D103" s="16">
        <f t="shared" ca="1" si="11"/>
        <v>1900</v>
      </c>
      <c r="E103" s="17" t="str">
        <f ca="1">IF(SUMIFS(Cotização!$J:$J,Cotização!$A:$A,C103,Cotização!$B:$B,D103,Cotização!$D:$D,"Fechamento")=0,E102,SUMIFS(Cotização!$J:$J,Cotização!$A:$A,C103,Cotização!$B:$B,D103,Cotização!$D:$D,"Fechamento"))</f>
        <v>Carteira</v>
      </c>
      <c r="F103" s="17" t="str">
        <f ca="1">IF(SUMIFS(Cotização!$F:$F,Cotização!$A:$A,$C103,Cotização!$B:$B,$D103,Cotização!$D:$D,"Fechamento")=0,F102,SUMIFS(Cotização!$F:$F,Cotização!$A:$A,$C103,Cotização!$B:$B,$D103,Cotização!$D:$D,"Fechamento"))</f>
        <v>$ Cota</v>
      </c>
      <c r="G103" s="46">
        <f t="shared" ca="1" si="12"/>
        <v>0</v>
      </c>
      <c r="H103" s="24">
        <f ca="1">IFERROR(VLOOKUP(B103,Preencher!B:C,2,0),0)</f>
        <v>0</v>
      </c>
      <c r="I103" s="18">
        <f t="shared" ca="1" si="13"/>
        <v>0</v>
      </c>
      <c r="J103" s="24">
        <f ca="1">IFERROR(VLOOKUP(B103,Preencher!B:D,3,0),0)</f>
        <v>0</v>
      </c>
      <c r="K103" s="46">
        <f t="shared" ca="1" si="15"/>
        <v>0</v>
      </c>
      <c r="L103" s="18" t="e">
        <f t="shared" ca="1" si="16"/>
        <v>#VALUE!</v>
      </c>
      <c r="M103" s="14">
        <f t="shared" ca="1" si="18"/>
        <v>100</v>
      </c>
      <c r="N103" s="14">
        <f t="shared" ca="1" si="19"/>
        <v>100</v>
      </c>
      <c r="O103" s="14">
        <f t="shared" ca="1" si="17"/>
        <v>100</v>
      </c>
      <c r="P103" s="14"/>
    </row>
    <row r="104" spans="2:16" ht="23.25" customHeight="1" x14ac:dyDescent="0.3">
      <c r="B104" s="15">
        <f t="shared" ca="1" si="14"/>
        <v>1</v>
      </c>
      <c r="C104" s="16">
        <f t="shared" ca="1" si="10"/>
        <v>1</v>
      </c>
      <c r="D104" s="16">
        <f t="shared" ca="1" si="11"/>
        <v>1900</v>
      </c>
      <c r="E104" s="17" t="str">
        <f ca="1">IF(SUMIFS(Cotização!$J:$J,Cotização!$A:$A,C104,Cotização!$B:$B,D104,Cotização!$D:$D,"Fechamento")=0,E103,SUMIFS(Cotização!$J:$J,Cotização!$A:$A,C104,Cotização!$B:$B,D104,Cotização!$D:$D,"Fechamento"))</f>
        <v>Carteira</v>
      </c>
      <c r="F104" s="17" t="str">
        <f ca="1">IF(SUMIFS(Cotização!$F:$F,Cotização!$A:$A,$C104,Cotização!$B:$B,$D104,Cotização!$D:$D,"Fechamento")=0,F103,SUMIFS(Cotização!$F:$F,Cotização!$A:$A,$C104,Cotização!$B:$B,$D104,Cotização!$D:$D,"Fechamento"))</f>
        <v>$ Cota</v>
      </c>
      <c r="G104" s="46">
        <f t="shared" ca="1" si="12"/>
        <v>0</v>
      </c>
      <c r="H104" s="24">
        <f ca="1">IFERROR(VLOOKUP(B104,Preencher!B:C,2,0),0)</f>
        <v>0</v>
      </c>
      <c r="I104" s="18">
        <f t="shared" ca="1" si="13"/>
        <v>0</v>
      </c>
      <c r="J104" s="24">
        <f ca="1">IFERROR(VLOOKUP(B104,Preencher!B:D,3,0),0)</f>
        <v>0</v>
      </c>
      <c r="K104" s="46">
        <f t="shared" ca="1" si="15"/>
        <v>0</v>
      </c>
      <c r="L104" s="18" t="e">
        <f t="shared" ca="1" si="16"/>
        <v>#VALUE!</v>
      </c>
      <c r="M104" s="14">
        <f t="shared" ca="1" si="18"/>
        <v>100</v>
      </c>
      <c r="N104" s="14">
        <f t="shared" ca="1" si="19"/>
        <v>100</v>
      </c>
      <c r="O104" s="14">
        <f t="shared" ca="1" si="17"/>
        <v>100</v>
      </c>
      <c r="P104" s="14"/>
    </row>
    <row r="105" spans="2:16" ht="23.25" customHeight="1" x14ac:dyDescent="0.3">
      <c r="B105" s="15">
        <f t="shared" ca="1" si="14"/>
        <v>1</v>
      </c>
      <c r="C105" s="16">
        <f t="shared" ca="1" si="10"/>
        <v>1</v>
      </c>
      <c r="D105" s="16">
        <f t="shared" ca="1" si="11"/>
        <v>1900</v>
      </c>
      <c r="E105" s="17" t="str">
        <f ca="1">IF(SUMIFS(Cotização!$J:$J,Cotização!$A:$A,C105,Cotização!$B:$B,D105,Cotização!$D:$D,"Fechamento")=0,E104,SUMIFS(Cotização!$J:$J,Cotização!$A:$A,C105,Cotização!$B:$B,D105,Cotização!$D:$D,"Fechamento"))</f>
        <v>Carteira</v>
      </c>
      <c r="F105" s="17" t="str">
        <f ca="1">IF(SUMIFS(Cotização!$F:$F,Cotização!$A:$A,$C105,Cotização!$B:$B,$D105,Cotização!$D:$D,"Fechamento")=0,F104,SUMIFS(Cotização!$F:$F,Cotização!$A:$A,$C105,Cotização!$B:$B,$D105,Cotização!$D:$D,"Fechamento"))</f>
        <v>$ Cota</v>
      </c>
      <c r="G105" s="46">
        <f t="shared" ca="1" si="12"/>
        <v>0</v>
      </c>
      <c r="H105" s="24">
        <f ca="1">IFERROR(VLOOKUP(B105,Preencher!B:C,2,0),0)</f>
        <v>0</v>
      </c>
      <c r="I105" s="18">
        <f t="shared" ca="1" si="13"/>
        <v>0</v>
      </c>
      <c r="J105" s="24">
        <f ca="1">IFERROR(VLOOKUP(B105,Preencher!B:D,3,0),0)</f>
        <v>0</v>
      </c>
      <c r="K105" s="46">
        <f t="shared" ca="1" si="15"/>
        <v>0</v>
      </c>
      <c r="L105" s="18" t="e">
        <f t="shared" ca="1" si="16"/>
        <v>#VALUE!</v>
      </c>
      <c r="M105" s="14">
        <f t="shared" ca="1" si="18"/>
        <v>100</v>
      </c>
      <c r="N105" s="14">
        <f t="shared" ca="1" si="19"/>
        <v>100</v>
      </c>
      <c r="O105" s="14">
        <f t="shared" ca="1" si="17"/>
        <v>100</v>
      </c>
      <c r="P105" s="14"/>
    </row>
    <row r="106" spans="2:16" ht="23.25" customHeight="1" x14ac:dyDescent="0.3">
      <c r="B106" s="15">
        <f t="shared" ca="1" si="14"/>
        <v>1</v>
      </c>
      <c r="C106" s="16">
        <f t="shared" ca="1" si="10"/>
        <v>1</v>
      </c>
      <c r="D106" s="16">
        <f t="shared" ca="1" si="11"/>
        <v>1900</v>
      </c>
      <c r="E106" s="17" t="str">
        <f ca="1">IF(SUMIFS(Cotização!$J:$J,Cotização!$A:$A,C106,Cotização!$B:$B,D106,Cotização!$D:$D,"Fechamento")=0,E105,SUMIFS(Cotização!$J:$J,Cotização!$A:$A,C106,Cotização!$B:$B,D106,Cotização!$D:$D,"Fechamento"))</f>
        <v>Carteira</v>
      </c>
      <c r="F106" s="17" t="str">
        <f ca="1">IF(SUMIFS(Cotização!$F:$F,Cotização!$A:$A,$C106,Cotização!$B:$B,$D106,Cotização!$D:$D,"Fechamento")=0,F105,SUMIFS(Cotização!$F:$F,Cotização!$A:$A,$C106,Cotização!$B:$B,$D106,Cotização!$D:$D,"Fechamento"))</f>
        <v>$ Cota</v>
      </c>
      <c r="G106" s="46">
        <f t="shared" ca="1" si="12"/>
        <v>0</v>
      </c>
      <c r="H106" s="24">
        <f ca="1">IFERROR(VLOOKUP(B106,Preencher!B:C,2,0),0)</f>
        <v>0</v>
      </c>
      <c r="I106" s="18">
        <f t="shared" ca="1" si="13"/>
        <v>0</v>
      </c>
      <c r="J106" s="24">
        <f ca="1">IFERROR(VLOOKUP(B106,Preencher!B:D,3,0),0)</f>
        <v>0</v>
      </c>
      <c r="K106" s="46">
        <f t="shared" ca="1" si="15"/>
        <v>0</v>
      </c>
      <c r="L106" s="18" t="e">
        <f t="shared" ca="1" si="16"/>
        <v>#VALUE!</v>
      </c>
      <c r="M106" s="14">
        <f t="shared" ca="1" si="18"/>
        <v>100</v>
      </c>
      <c r="N106" s="14">
        <f t="shared" ca="1" si="19"/>
        <v>100</v>
      </c>
      <c r="O106" s="14">
        <f t="shared" ca="1" si="17"/>
        <v>100</v>
      </c>
      <c r="P106" s="14"/>
    </row>
    <row r="107" spans="2:16" ht="23.25" customHeight="1" x14ac:dyDescent="0.3">
      <c r="B107" s="15">
        <f t="shared" ca="1" si="14"/>
        <v>1</v>
      </c>
      <c r="C107" s="16">
        <f ca="1">MONTH(B107)</f>
        <v>1</v>
      </c>
      <c r="D107" s="16">
        <f ca="1">YEAR(B107)</f>
        <v>1900</v>
      </c>
      <c r="E107" s="17" t="str">
        <f ca="1">IF(SUMIFS(Cotização!$J:$J,Cotização!$A:$A,C107,Cotização!$B:$B,D107,Cotização!$D:$D,"Fechamento")=0,E106,SUMIFS(Cotização!$J:$J,Cotização!$A:$A,C107,Cotização!$B:$B,D107,Cotização!$D:$D,"Fechamento"))</f>
        <v>Carteira</v>
      </c>
      <c r="F107" s="17" t="str">
        <f ca="1">IF(SUMIFS(Cotização!$F:$F,Cotização!$A:$A,$C107,Cotização!$B:$B,$D107,Cotização!$D:$D,"Fechamento")=0,F106,SUMIFS(Cotização!$F:$F,Cotização!$A:$A,$C107,Cotização!$B:$B,$D107,Cotização!$D:$D,"Fechamento"))</f>
        <v>$ Cota</v>
      </c>
      <c r="G107" s="46">
        <f ca="1">IFERROR((F107/F106-1)*100,0)</f>
        <v>0</v>
      </c>
      <c r="H107" s="24">
        <f ca="1">IFERROR(VLOOKUP(B107,Preencher!B:C,2,0),0)</f>
        <v>0</v>
      </c>
      <c r="I107" s="18">
        <f ca="1">IFERROR(INT((G107/H107)*100),0)</f>
        <v>0</v>
      </c>
      <c r="J107" s="24">
        <f ca="1">IFERROR(VLOOKUP(B107,Preencher!B:D,3,0),0)</f>
        <v>0</v>
      </c>
      <c r="K107" s="46">
        <f t="shared" ca="1" si="15"/>
        <v>0</v>
      </c>
      <c r="L107" s="18" t="e">
        <f t="shared" ca="1" si="16"/>
        <v>#VALUE!</v>
      </c>
      <c r="M107" s="14">
        <f t="shared" ca="1" si="18"/>
        <v>100</v>
      </c>
      <c r="N107" s="14">
        <f t="shared" ca="1" si="19"/>
        <v>100</v>
      </c>
      <c r="O107" s="14">
        <f t="shared" ca="1" si="17"/>
        <v>100</v>
      </c>
      <c r="P107" s="14"/>
    </row>
    <row r="108" spans="2:16" ht="23.25" customHeight="1" x14ac:dyDescent="0.3">
      <c r="B108" s="15">
        <f t="shared" ca="1" si="14"/>
        <v>1</v>
      </c>
      <c r="C108" s="16">
        <f ca="1">MONTH(B108)</f>
        <v>1</v>
      </c>
      <c r="D108" s="16">
        <f ca="1">YEAR(B108)</f>
        <v>1900</v>
      </c>
      <c r="E108" s="17" t="str">
        <f ca="1">IF(SUMIFS(Cotização!$J:$J,Cotização!$A:$A,C108,Cotização!$B:$B,D108,Cotização!$D:$D,"Fechamento")=0,E107,SUMIFS(Cotização!$J:$J,Cotização!$A:$A,C108,Cotização!$B:$B,D108,Cotização!$D:$D,"Fechamento"))</f>
        <v>Carteira</v>
      </c>
      <c r="F108" s="17" t="str">
        <f ca="1">IF(SUMIFS(Cotização!$F:$F,Cotização!$A:$A,$C108,Cotização!$B:$B,$D108,Cotização!$D:$D,"Fechamento")=0,F107,SUMIFS(Cotização!$F:$F,Cotização!$A:$A,$C108,Cotização!$B:$B,$D108,Cotização!$D:$D,"Fechamento"))</f>
        <v>$ Cota</v>
      </c>
      <c r="G108" s="46">
        <f ca="1">IFERROR((F108/F107-1)*100,0)</f>
        <v>0</v>
      </c>
      <c r="H108" s="24">
        <f ca="1">IFERROR(VLOOKUP(B108,Preencher!B:C,2,0),0)</f>
        <v>0</v>
      </c>
      <c r="I108" s="18">
        <f ca="1">IFERROR(INT((G108/H108)*100),0)</f>
        <v>0</v>
      </c>
      <c r="J108" s="24">
        <f ca="1">IFERROR(VLOOKUP(B108,Preencher!B:D,3,0),0)</f>
        <v>0</v>
      </c>
      <c r="K108" s="46">
        <f t="shared" ca="1" si="15"/>
        <v>0</v>
      </c>
      <c r="L108" s="18" t="e">
        <f t="shared" ca="1" si="16"/>
        <v>#VALUE!</v>
      </c>
      <c r="M108" s="14">
        <f t="shared" ca="1" si="18"/>
        <v>100</v>
      </c>
      <c r="N108" s="14">
        <f t="shared" ca="1" si="19"/>
        <v>100</v>
      </c>
      <c r="O108" s="14">
        <f t="shared" ca="1" si="17"/>
        <v>100</v>
      </c>
      <c r="P108" s="14"/>
    </row>
    <row r="109" spans="2:16" ht="23.25" customHeight="1" x14ac:dyDescent="0.3">
      <c r="B109" s="15">
        <f t="shared" ca="1" si="14"/>
        <v>1</v>
      </c>
      <c r="C109" s="16">
        <f ca="1">MONTH(B109)</f>
        <v>1</v>
      </c>
      <c r="D109" s="16">
        <f ca="1">YEAR(B109)</f>
        <v>1900</v>
      </c>
      <c r="E109" s="17" t="str">
        <f ca="1">IF(SUMIFS(Cotização!$J:$J,Cotização!$A:$A,C109,Cotização!$B:$B,D109,Cotização!$D:$D,"Fechamento")=0,E108,SUMIFS(Cotização!$J:$J,Cotização!$A:$A,C109,Cotização!$B:$B,D109,Cotização!$D:$D,"Fechamento"))</f>
        <v>Carteira</v>
      </c>
      <c r="F109" s="17" t="str">
        <f ca="1">IF(SUMIFS(Cotização!$F:$F,Cotização!$A:$A,$C109,Cotização!$B:$B,$D109,Cotização!$D:$D,"Fechamento")=0,F108,SUMIFS(Cotização!$F:$F,Cotização!$A:$A,$C109,Cotização!$B:$B,$D109,Cotização!$D:$D,"Fechamento"))</f>
        <v>$ Cota</v>
      </c>
      <c r="G109" s="46">
        <f ca="1">IFERROR((F109/F108-1)*100,0)</f>
        <v>0</v>
      </c>
      <c r="H109" s="24">
        <f ca="1">IFERROR(VLOOKUP(B109,Preencher!B:C,2,0),0)</f>
        <v>0</v>
      </c>
      <c r="I109" s="18">
        <f ca="1">IFERROR(INT((G109/H109)*100),0)</f>
        <v>0</v>
      </c>
      <c r="J109" s="24">
        <f ca="1">IFERROR(VLOOKUP(B109,Preencher!B:D,3,0),0)</f>
        <v>0</v>
      </c>
      <c r="K109" s="46">
        <f t="shared" ca="1" si="15"/>
        <v>0</v>
      </c>
      <c r="L109" s="18" t="e">
        <f t="shared" ca="1" si="16"/>
        <v>#VALUE!</v>
      </c>
      <c r="M109" s="14">
        <f t="shared" ca="1" si="18"/>
        <v>100</v>
      </c>
      <c r="N109" s="14">
        <f t="shared" ca="1" si="19"/>
        <v>100</v>
      </c>
      <c r="O109" s="14">
        <f t="shared" ca="1" si="17"/>
        <v>100</v>
      </c>
      <c r="P109" s="14"/>
    </row>
    <row r="110" spans="2:16" ht="23.25" customHeight="1" x14ac:dyDescent="0.3">
      <c r="B110" s="15">
        <f t="shared" ca="1" si="14"/>
        <v>1</v>
      </c>
      <c r="C110" s="16">
        <f ca="1">MONTH(B110)</f>
        <v>1</v>
      </c>
      <c r="D110" s="16">
        <f ca="1">YEAR(B110)</f>
        <v>1900</v>
      </c>
      <c r="E110" s="17" t="str">
        <f ca="1">IF(SUMIFS(Cotização!$J:$J,Cotização!$A:$A,C110,Cotização!$B:$B,D110,Cotização!$D:$D,"Fechamento")=0,E109,SUMIFS(Cotização!$J:$J,Cotização!$A:$A,C110,Cotização!$B:$B,D110,Cotização!$D:$D,"Fechamento"))</f>
        <v>Carteira</v>
      </c>
      <c r="F110" s="17" t="str">
        <f ca="1">IF(SUMIFS(Cotização!$F:$F,Cotização!$A:$A,$C110,Cotização!$B:$B,$D110,Cotização!$D:$D,"Fechamento")=0,F109,SUMIFS(Cotização!$F:$F,Cotização!$A:$A,$C110,Cotização!$B:$B,$D110,Cotização!$D:$D,"Fechamento"))</f>
        <v>$ Cota</v>
      </c>
      <c r="G110" s="46">
        <f ca="1">IFERROR((F110/F109-1)*100,0)</f>
        <v>0</v>
      </c>
      <c r="H110" s="24">
        <f ca="1">IFERROR(VLOOKUP(B110,Preencher!B:C,2,0),0)</f>
        <v>0</v>
      </c>
      <c r="I110" s="18">
        <f ca="1">IFERROR(INT((G110/H110)*100),0)</f>
        <v>0</v>
      </c>
      <c r="J110" s="24">
        <f ca="1">IFERROR(VLOOKUP(B110,Preencher!B:D,3,0),0)</f>
        <v>0</v>
      </c>
      <c r="K110" s="46">
        <f t="shared" ca="1" si="15"/>
        <v>0</v>
      </c>
      <c r="L110" s="18" t="e">
        <f t="shared" ca="1" si="16"/>
        <v>#VALUE!</v>
      </c>
      <c r="M110" s="14">
        <f t="shared" ca="1" si="18"/>
        <v>100</v>
      </c>
      <c r="N110" s="14">
        <f t="shared" ca="1" si="19"/>
        <v>100</v>
      </c>
      <c r="O110" s="14">
        <f t="shared" ca="1" si="17"/>
        <v>100</v>
      </c>
      <c r="P110" s="14"/>
    </row>
    <row r="111" spans="2:16" ht="23.25" customHeight="1" x14ac:dyDescent="0.3">
      <c r="B111" s="15">
        <f t="shared" ca="1" si="14"/>
        <v>1</v>
      </c>
      <c r="C111" s="16">
        <f t="shared" ref="C111:C174" ca="1" si="20">MONTH(B111)</f>
        <v>1</v>
      </c>
      <c r="D111" s="16">
        <f t="shared" ref="D111:D174" ca="1" si="21">YEAR(B111)</f>
        <v>1900</v>
      </c>
      <c r="E111" s="17" t="str">
        <f ca="1">IF(SUMIFS(Cotização!$J:$J,Cotização!$A:$A,C111,Cotização!$B:$B,D111,Cotização!$D:$D,"Fechamento")=0,E110,SUMIFS(Cotização!$J:$J,Cotização!$A:$A,C111,Cotização!$B:$B,D111,Cotização!$D:$D,"Fechamento"))</f>
        <v>Carteira</v>
      </c>
      <c r="F111" s="17" t="str">
        <f ca="1">IF(SUMIFS(Cotização!$F:$F,Cotização!$A:$A,$C111,Cotização!$B:$B,$D111,Cotização!$D:$D,"Fechamento")=0,F110,SUMIFS(Cotização!$F:$F,Cotização!$A:$A,$C111,Cotização!$B:$B,$D111,Cotização!$D:$D,"Fechamento"))</f>
        <v>$ Cota</v>
      </c>
      <c r="G111" s="46">
        <f t="shared" ref="G111:G174" ca="1" si="22">IFERROR((F111/F110-1)*100,0)</f>
        <v>0</v>
      </c>
      <c r="H111" s="24">
        <f ca="1">IFERROR(VLOOKUP(B111,Preencher!B:C,2,0),0)</f>
        <v>0</v>
      </c>
      <c r="I111" s="18">
        <f t="shared" ref="I111:I174" ca="1" si="23">IFERROR(INT((G111/H111)*100),0)</f>
        <v>0</v>
      </c>
      <c r="J111" s="24">
        <f ca="1">IFERROR(VLOOKUP(B111,Preencher!B:D,3,0),0)</f>
        <v>0</v>
      </c>
      <c r="K111" s="46">
        <f t="shared" ca="1" si="15"/>
        <v>0</v>
      </c>
      <c r="L111" s="18" t="e">
        <f t="shared" ca="1" si="16"/>
        <v>#VALUE!</v>
      </c>
      <c r="M111" s="14">
        <f t="shared" ca="1" si="18"/>
        <v>100</v>
      </c>
      <c r="N111" s="14">
        <f t="shared" ca="1" si="19"/>
        <v>100</v>
      </c>
      <c r="O111" s="14">
        <f t="shared" ca="1" si="17"/>
        <v>100</v>
      </c>
      <c r="P111" s="14"/>
    </row>
    <row r="112" spans="2:16" ht="23.25" customHeight="1" x14ac:dyDescent="0.3">
      <c r="B112" s="15">
        <f t="shared" ca="1" si="14"/>
        <v>1</v>
      </c>
      <c r="C112" s="16">
        <f t="shared" ca="1" si="20"/>
        <v>1</v>
      </c>
      <c r="D112" s="16">
        <f t="shared" ca="1" si="21"/>
        <v>1900</v>
      </c>
      <c r="E112" s="17" t="str">
        <f ca="1">IF(SUMIFS(Cotização!$J:$J,Cotização!$A:$A,C112,Cotização!$B:$B,D112,Cotização!$D:$D,"Fechamento")=0,E111,SUMIFS(Cotização!$J:$J,Cotização!$A:$A,C112,Cotização!$B:$B,D112,Cotização!$D:$D,"Fechamento"))</f>
        <v>Carteira</v>
      </c>
      <c r="F112" s="17" t="str">
        <f ca="1">IF(SUMIFS(Cotização!$F:$F,Cotização!$A:$A,$C112,Cotização!$B:$B,$D112,Cotização!$D:$D,"Fechamento")=0,F111,SUMIFS(Cotização!$F:$F,Cotização!$A:$A,$C112,Cotização!$B:$B,$D112,Cotização!$D:$D,"Fechamento"))</f>
        <v>$ Cota</v>
      </c>
      <c r="G112" s="46">
        <f t="shared" ca="1" si="22"/>
        <v>0</v>
      </c>
      <c r="H112" s="24">
        <f ca="1">IFERROR(VLOOKUP(B112,Preencher!B:C,2,0),0)</f>
        <v>0</v>
      </c>
      <c r="I112" s="18">
        <f t="shared" ca="1" si="23"/>
        <v>0</v>
      </c>
      <c r="J112" s="24">
        <f ca="1">IFERROR(VLOOKUP(B112,Preencher!B:D,3,0),0)</f>
        <v>0</v>
      </c>
      <c r="K112" s="46">
        <f t="shared" ca="1" si="15"/>
        <v>0</v>
      </c>
      <c r="L112" s="18" t="e">
        <f t="shared" ca="1" si="16"/>
        <v>#VALUE!</v>
      </c>
      <c r="M112" s="14">
        <f t="shared" ca="1" si="18"/>
        <v>100</v>
      </c>
      <c r="N112" s="14">
        <f t="shared" ca="1" si="19"/>
        <v>100</v>
      </c>
      <c r="O112" s="14">
        <f t="shared" ca="1" si="17"/>
        <v>100</v>
      </c>
      <c r="P112" s="14"/>
    </row>
    <row r="113" spans="2:16" ht="23.25" customHeight="1" x14ac:dyDescent="0.3">
      <c r="B113" s="15">
        <f t="shared" ca="1" si="14"/>
        <v>1</v>
      </c>
      <c r="C113" s="16">
        <f t="shared" ca="1" si="20"/>
        <v>1</v>
      </c>
      <c r="D113" s="16">
        <f t="shared" ca="1" si="21"/>
        <v>1900</v>
      </c>
      <c r="E113" s="17" t="str">
        <f ca="1">IF(SUMIFS(Cotização!$J:$J,Cotização!$A:$A,C113,Cotização!$B:$B,D113,Cotização!$D:$D,"Fechamento")=0,E112,SUMIFS(Cotização!$J:$J,Cotização!$A:$A,C113,Cotização!$B:$B,D113,Cotização!$D:$D,"Fechamento"))</f>
        <v>Carteira</v>
      </c>
      <c r="F113" s="17" t="str">
        <f ca="1">IF(SUMIFS(Cotização!$F:$F,Cotização!$A:$A,$C113,Cotização!$B:$B,$D113,Cotização!$D:$D,"Fechamento")=0,F112,SUMIFS(Cotização!$F:$F,Cotização!$A:$A,$C113,Cotização!$B:$B,$D113,Cotização!$D:$D,"Fechamento"))</f>
        <v>$ Cota</v>
      </c>
      <c r="G113" s="46">
        <f t="shared" ca="1" si="22"/>
        <v>0</v>
      </c>
      <c r="H113" s="24">
        <f ca="1">IFERROR(VLOOKUP(B113,Preencher!B:C,2,0),0)</f>
        <v>0</v>
      </c>
      <c r="I113" s="18">
        <f t="shared" ca="1" si="23"/>
        <v>0</v>
      </c>
      <c r="J113" s="24">
        <f ca="1">IFERROR(VLOOKUP(B113,Preencher!B:D,3,0),0)</f>
        <v>0</v>
      </c>
      <c r="K113" s="46">
        <f t="shared" ca="1" si="15"/>
        <v>0</v>
      </c>
      <c r="L113" s="18" t="e">
        <f t="shared" ca="1" si="16"/>
        <v>#VALUE!</v>
      </c>
      <c r="M113" s="14">
        <f t="shared" ca="1" si="18"/>
        <v>100</v>
      </c>
      <c r="N113" s="14">
        <f t="shared" ca="1" si="19"/>
        <v>100</v>
      </c>
      <c r="O113" s="14">
        <f t="shared" ca="1" si="17"/>
        <v>100</v>
      </c>
      <c r="P113" s="14"/>
    </row>
    <row r="114" spans="2:16" ht="23.25" customHeight="1" x14ac:dyDescent="0.3">
      <c r="B114" s="15">
        <f t="shared" ca="1" si="14"/>
        <v>1</v>
      </c>
      <c r="C114" s="16">
        <f t="shared" ca="1" si="20"/>
        <v>1</v>
      </c>
      <c r="D114" s="16">
        <f t="shared" ca="1" si="21"/>
        <v>1900</v>
      </c>
      <c r="E114" s="17" t="str">
        <f ca="1">IF(SUMIFS(Cotização!$J:$J,Cotização!$A:$A,C114,Cotização!$B:$B,D114,Cotização!$D:$D,"Fechamento")=0,E113,SUMIFS(Cotização!$J:$J,Cotização!$A:$A,C114,Cotização!$B:$B,D114,Cotização!$D:$D,"Fechamento"))</f>
        <v>Carteira</v>
      </c>
      <c r="F114" s="17" t="str">
        <f ca="1">IF(SUMIFS(Cotização!$F:$F,Cotização!$A:$A,$C114,Cotização!$B:$B,$D114,Cotização!$D:$D,"Fechamento")=0,F113,SUMIFS(Cotização!$F:$F,Cotização!$A:$A,$C114,Cotização!$B:$B,$D114,Cotização!$D:$D,"Fechamento"))</f>
        <v>$ Cota</v>
      </c>
      <c r="G114" s="46">
        <f t="shared" ca="1" si="22"/>
        <v>0</v>
      </c>
      <c r="H114" s="24">
        <f ca="1">IFERROR(VLOOKUP(B114,Preencher!B:C,2,0),0)</f>
        <v>0</v>
      </c>
      <c r="I114" s="18">
        <f t="shared" ca="1" si="23"/>
        <v>0</v>
      </c>
      <c r="J114" s="24">
        <f ca="1">IFERROR(VLOOKUP(B114,Preencher!B:D,3,0),0)</f>
        <v>0</v>
      </c>
      <c r="K114" s="46">
        <f t="shared" ca="1" si="15"/>
        <v>0</v>
      </c>
      <c r="L114" s="18" t="e">
        <f t="shared" ca="1" si="16"/>
        <v>#VALUE!</v>
      </c>
      <c r="M114" s="14">
        <f t="shared" ca="1" si="18"/>
        <v>100</v>
      </c>
      <c r="N114" s="14">
        <f t="shared" ca="1" si="19"/>
        <v>100</v>
      </c>
      <c r="O114" s="14">
        <f t="shared" ca="1" si="17"/>
        <v>100</v>
      </c>
      <c r="P114" s="14"/>
    </row>
    <row r="115" spans="2:16" ht="23.25" customHeight="1" x14ac:dyDescent="0.3">
      <c r="B115" s="15">
        <f t="shared" ca="1" si="14"/>
        <v>1</v>
      </c>
      <c r="C115" s="16">
        <f t="shared" ca="1" si="20"/>
        <v>1</v>
      </c>
      <c r="D115" s="16">
        <f t="shared" ca="1" si="21"/>
        <v>1900</v>
      </c>
      <c r="E115" s="17" t="str">
        <f ca="1">IF(SUMIFS(Cotização!$J:$J,Cotização!$A:$A,C115,Cotização!$B:$B,D115,Cotização!$D:$D,"Fechamento")=0,E114,SUMIFS(Cotização!$J:$J,Cotização!$A:$A,C115,Cotização!$B:$B,D115,Cotização!$D:$D,"Fechamento"))</f>
        <v>Carteira</v>
      </c>
      <c r="F115" s="17" t="str">
        <f ca="1">IF(SUMIFS(Cotização!$F:$F,Cotização!$A:$A,$C115,Cotização!$B:$B,$D115,Cotização!$D:$D,"Fechamento")=0,F114,SUMIFS(Cotização!$F:$F,Cotização!$A:$A,$C115,Cotização!$B:$B,$D115,Cotização!$D:$D,"Fechamento"))</f>
        <v>$ Cota</v>
      </c>
      <c r="G115" s="46">
        <f t="shared" ca="1" si="22"/>
        <v>0</v>
      </c>
      <c r="H115" s="24">
        <f ca="1">IFERROR(VLOOKUP(B115,Preencher!B:C,2,0),0)</f>
        <v>0</v>
      </c>
      <c r="I115" s="18">
        <f t="shared" ca="1" si="23"/>
        <v>0</v>
      </c>
      <c r="J115" s="24">
        <f ca="1">IFERROR(VLOOKUP(B115,Preencher!B:D,3,0),0)</f>
        <v>0</v>
      </c>
      <c r="K115" s="46">
        <f t="shared" ca="1" si="15"/>
        <v>0</v>
      </c>
      <c r="L115" s="18" t="e">
        <f t="shared" ca="1" si="16"/>
        <v>#VALUE!</v>
      </c>
      <c r="M115" s="14">
        <f t="shared" ca="1" si="18"/>
        <v>100</v>
      </c>
      <c r="N115" s="14">
        <f t="shared" ca="1" si="19"/>
        <v>100</v>
      </c>
      <c r="O115" s="14">
        <f t="shared" ca="1" si="17"/>
        <v>100</v>
      </c>
      <c r="P115" s="14"/>
    </row>
    <row r="116" spans="2:16" ht="23.25" customHeight="1" x14ac:dyDescent="0.3">
      <c r="B116" s="15">
        <f t="shared" ca="1" si="14"/>
        <v>1</v>
      </c>
      <c r="C116" s="16">
        <f t="shared" ca="1" si="20"/>
        <v>1</v>
      </c>
      <c r="D116" s="16">
        <f t="shared" ca="1" si="21"/>
        <v>1900</v>
      </c>
      <c r="E116" s="17" t="str">
        <f ca="1">IF(SUMIFS(Cotização!$J:$J,Cotização!$A:$A,C116,Cotização!$B:$B,D116,Cotização!$D:$D,"Fechamento")=0,E115,SUMIFS(Cotização!$J:$J,Cotização!$A:$A,C116,Cotização!$B:$B,D116,Cotização!$D:$D,"Fechamento"))</f>
        <v>Carteira</v>
      </c>
      <c r="F116" s="17" t="str">
        <f ca="1">IF(SUMIFS(Cotização!$F:$F,Cotização!$A:$A,$C116,Cotização!$B:$B,$D116,Cotização!$D:$D,"Fechamento")=0,F115,SUMIFS(Cotização!$F:$F,Cotização!$A:$A,$C116,Cotização!$B:$B,$D116,Cotização!$D:$D,"Fechamento"))</f>
        <v>$ Cota</v>
      </c>
      <c r="G116" s="46">
        <f t="shared" ca="1" si="22"/>
        <v>0</v>
      </c>
      <c r="H116" s="24">
        <f ca="1">IFERROR(VLOOKUP(B116,Preencher!B:C,2,0),0)</f>
        <v>0</v>
      </c>
      <c r="I116" s="18">
        <f t="shared" ca="1" si="23"/>
        <v>0</v>
      </c>
      <c r="J116" s="24">
        <f ca="1">IFERROR(VLOOKUP(B116,Preencher!B:D,3,0),0)</f>
        <v>0</v>
      </c>
      <c r="K116" s="46">
        <f t="shared" ca="1" si="15"/>
        <v>0</v>
      </c>
      <c r="L116" s="18" t="e">
        <f t="shared" ca="1" si="16"/>
        <v>#VALUE!</v>
      </c>
      <c r="M116" s="14">
        <f t="shared" ca="1" si="18"/>
        <v>100</v>
      </c>
      <c r="N116" s="14">
        <f t="shared" ca="1" si="19"/>
        <v>100</v>
      </c>
      <c r="O116" s="14">
        <f t="shared" ca="1" si="17"/>
        <v>100</v>
      </c>
      <c r="P116" s="14"/>
    </row>
    <row r="117" spans="2:16" ht="23.25" customHeight="1" x14ac:dyDescent="0.3">
      <c r="B117" s="15">
        <f t="shared" ca="1" si="14"/>
        <v>1</v>
      </c>
      <c r="C117" s="16">
        <f t="shared" ca="1" si="20"/>
        <v>1</v>
      </c>
      <c r="D117" s="16">
        <f t="shared" ca="1" si="21"/>
        <v>1900</v>
      </c>
      <c r="E117" s="17" t="str">
        <f ca="1">IF(SUMIFS(Cotização!$J:$J,Cotização!$A:$A,C117,Cotização!$B:$B,D117,Cotização!$D:$D,"Fechamento")=0,E116,SUMIFS(Cotização!$J:$J,Cotização!$A:$A,C117,Cotização!$B:$B,D117,Cotização!$D:$D,"Fechamento"))</f>
        <v>Carteira</v>
      </c>
      <c r="F117" s="17" t="str">
        <f ca="1">IF(SUMIFS(Cotização!$F:$F,Cotização!$A:$A,$C117,Cotização!$B:$B,$D117,Cotização!$D:$D,"Fechamento")=0,F116,SUMIFS(Cotização!$F:$F,Cotização!$A:$A,$C117,Cotização!$B:$B,$D117,Cotização!$D:$D,"Fechamento"))</f>
        <v>$ Cota</v>
      </c>
      <c r="G117" s="46">
        <f t="shared" ca="1" si="22"/>
        <v>0</v>
      </c>
      <c r="H117" s="24">
        <f ca="1">IFERROR(VLOOKUP(B117,Preencher!B:C,2,0),0)</f>
        <v>0</v>
      </c>
      <c r="I117" s="18">
        <f t="shared" ca="1" si="23"/>
        <v>0</v>
      </c>
      <c r="J117" s="24">
        <f ca="1">IFERROR(VLOOKUP(B117,Preencher!B:D,3,0),0)</f>
        <v>0</v>
      </c>
      <c r="K117" s="46">
        <f t="shared" ca="1" si="15"/>
        <v>0</v>
      </c>
      <c r="L117" s="18" t="e">
        <f t="shared" ca="1" si="16"/>
        <v>#VALUE!</v>
      </c>
      <c r="M117" s="14">
        <f t="shared" ca="1" si="18"/>
        <v>100</v>
      </c>
      <c r="N117" s="14">
        <f t="shared" ca="1" si="19"/>
        <v>100</v>
      </c>
      <c r="O117" s="14">
        <f t="shared" ca="1" si="17"/>
        <v>100</v>
      </c>
      <c r="P117" s="14"/>
    </row>
    <row r="118" spans="2:16" ht="23.25" customHeight="1" x14ac:dyDescent="0.3">
      <c r="B118" s="15">
        <f t="shared" ca="1" si="14"/>
        <v>1</v>
      </c>
      <c r="C118" s="16">
        <f t="shared" ca="1" si="20"/>
        <v>1</v>
      </c>
      <c r="D118" s="16">
        <f t="shared" ca="1" si="21"/>
        <v>1900</v>
      </c>
      <c r="E118" s="17" t="str">
        <f ca="1">IF(SUMIFS(Cotização!$J:$J,Cotização!$A:$A,C118,Cotização!$B:$B,D118,Cotização!$D:$D,"Fechamento")=0,E117,SUMIFS(Cotização!$J:$J,Cotização!$A:$A,C118,Cotização!$B:$B,D118,Cotização!$D:$D,"Fechamento"))</f>
        <v>Carteira</v>
      </c>
      <c r="F118" s="17" t="str">
        <f ca="1">IF(SUMIFS(Cotização!$F:$F,Cotização!$A:$A,$C118,Cotização!$B:$B,$D118,Cotização!$D:$D,"Fechamento")=0,F117,SUMIFS(Cotização!$F:$F,Cotização!$A:$A,$C118,Cotização!$B:$B,$D118,Cotização!$D:$D,"Fechamento"))</f>
        <v>$ Cota</v>
      </c>
      <c r="G118" s="46">
        <f t="shared" ca="1" si="22"/>
        <v>0</v>
      </c>
      <c r="H118" s="24">
        <f ca="1">IFERROR(VLOOKUP(B118,Preencher!B:C,2,0),0)</f>
        <v>0</v>
      </c>
      <c r="I118" s="18">
        <f t="shared" ca="1" si="23"/>
        <v>0</v>
      </c>
      <c r="J118" s="24">
        <f ca="1">IFERROR(VLOOKUP(B118,Preencher!B:D,3,0),0)</f>
        <v>0</v>
      </c>
      <c r="K118" s="46">
        <f t="shared" ca="1" si="15"/>
        <v>0</v>
      </c>
      <c r="L118" s="18" t="e">
        <f t="shared" ca="1" si="16"/>
        <v>#VALUE!</v>
      </c>
      <c r="M118" s="14">
        <f t="shared" ca="1" si="18"/>
        <v>100</v>
      </c>
      <c r="N118" s="14">
        <f t="shared" ca="1" si="19"/>
        <v>100</v>
      </c>
      <c r="O118" s="14">
        <f t="shared" ca="1" si="17"/>
        <v>100</v>
      </c>
      <c r="P118" s="14"/>
    </row>
    <row r="119" spans="2:16" ht="23.25" customHeight="1" x14ac:dyDescent="0.3">
      <c r="B119" s="15">
        <f t="shared" ca="1" si="14"/>
        <v>1</v>
      </c>
      <c r="C119" s="16">
        <f t="shared" ca="1" si="20"/>
        <v>1</v>
      </c>
      <c r="D119" s="16">
        <f t="shared" ca="1" si="21"/>
        <v>1900</v>
      </c>
      <c r="E119" s="17" t="str">
        <f ca="1">IF(SUMIFS(Cotização!$J:$J,Cotização!$A:$A,C119,Cotização!$B:$B,D119,Cotização!$D:$D,"Fechamento")=0,E118,SUMIFS(Cotização!$J:$J,Cotização!$A:$A,C119,Cotização!$B:$B,D119,Cotização!$D:$D,"Fechamento"))</f>
        <v>Carteira</v>
      </c>
      <c r="F119" s="17" t="str">
        <f ca="1">IF(SUMIFS(Cotização!$F:$F,Cotização!$A:$A,$C119,Cotização!$B:$B,$D119,Cotização!$D:$D,"Fechamento")=0,F118,SUMIFS(Cotização!$F:$F,Cotização!$A:$A,$C119,Cotização!$B:$B,$D119,Cotização!$D:$D,"Fechamento"))</f>
        <v>$ Cota</v>
      </c>
      <c r="G119" s="46">
        <f t="shared" ca="1" si="22"/>
        <v>0</v>
      </c>
      <c r="H119" s="24">
        <f ca="1">IFERROR(VLOOKUP(B119,Preencher!B:C,2,0),0)</f>
        <v>0</v>
      </c>
      <c r="I119" s="18">
        <f t="shared" ca="1" si="23"/>
        <v>0</v>
      </c>
      <c r="J119" s="24">
        <f ca="1">IFERROR(VLOOKUP(B119,Preencher!B:D,3,0),0)</f>
        <v>0</v>
      </c>
      <c r="K119" s="46">
        <f t="shared" ca="1" si="15"/>
        <v>0</v>
      </c>
      <c r="L119" s="18" t="e">
        <f t="shared" ca="1" si="16"/>
        <v>#VALUE!</v>
      </c>
      <c r="M119" s="14">
        <f t="shared" ca="1" si="18"/>
        <v>100</v>
      </c>
      <c r="N119" s="14">
        <f t="shared" ca="1" si="19"/>
        <v>100</v>
      </c>
      <c r="O119" s="14">
        <f t="shared" ca="1" si="17"/>
        <v>100</v>
      </c>
      <c r="P119" s="14"/>
    </row>
    <row r="120" spans="2:16" ht="23.25" customHeight="1" x14ac:dyDescent="0.3">
      <c r="B120" s="15">
        <f t="shared" ca="1" si="14"/>
        <v>1</v>
      </c>
      <c r="C120" s="16">
        <f t="shared" ca="1" si="20"/>
        <v>1</v>
      </c>
      <c r="D120" s="16">
        <f t="shared" ca="1" si="21"/>
        <v>1900</v>
      </c>
      <c r="E120" s="17" t="str">
        <f ca="1">IF(SUMIFS(Cotização!$J:$J,Cotização!$A:$A,C120,Cotização!$B:$B,D120,Cotização!$D:$D,"Fechamento")=0,E119,SUMIFS(Cotização!$J:$J,Cotização!$A:$A,C120,Cotização!$B:$B,D120,Cotização!$D:$D,"Fechamento"))</f>
        <v>Carteira</v>
      </c>
      <c r="F120" s="17" t="str">
        <f ca="1">IF(SUMIFS(Cotização!$F:$F,Cotização!$A:$A,$C120,Cotização!$B:$B,$D120,Cotização!$D:$D,"Fechamento")=0,F119,SUMIFS(Cotização!$F:$F,Cotização!$A:$A,$C120,Cotização!$B:$B,$D120,Cotização!$D:$D,"Fechamento"))</f>
        <v>$ Cota</v>
      </c>
      <c r="G120" s="46">
        <f t="shared" ca="1" si="22"/>
        <v>0</v>
      </c>
      <c r="H120" s="24">
        <f ca="1">IFERROR(VLOOKUP(B120,Preencher!B:C,2,0),0)</f>
        <v>0</v>
      </c>
      <c r="I120" s="18">
        <f t="shared" ca="1" si="23"/>
        <v>0</v>
      </c>
      <c r="J120" s="24">
        <f ca="1">IFERROR(VLOOKUP(B120,Preencher!B:D,3,0),0)</f>
        <v>0</v>
      </c>
      <c r="K120" s="46">
        <f t="shared" ca="1" si="15"/>
        <v>0</v>
      </c>
      <c r="L120" s="18" t="e">
        <f t="shared" ca="1" si="16"/>
        <v>#VALUE!</v>
      </c>
      <c r="M120" s="14">
        <f t="shared" ca="1" si="18"/>
        <v>100</v>
      </c>
      <c r="N120" s="14">
        <f t="shared" ca="1" si="19"/>
        <v>100</v>
      </c>
      <c r="O120" s="14">
        <f t="shared" ca="1" si="17"/>
        <v>100</v>
      </c>
      <c r="P120" s="14"/>
    </row>
    <row r="121" spans="2:16" ht="23.25" customHeight="1" x14ac:dyDescent="0.3">
      <c r="B121" s="15">
        <f t="shared" ca="1" si="14"/>
        <v>1</v>
      </c>
      <c r="C121" s="16">
        <f t="shared" ca="1" si="20"/>
        <v>1</v>
      </c>
      <c r="D121" s="16">
        <f t="shared" ca="1" si="21"/>
        <v>1900</v>
      </c>
      <c r="E121" s="17" t="str">
        <f ca="1">IF(SUMIFS(Cotização!$J:$J,Cotização!$A:$A,C121,Cotização!$B:$B,D121,Cotização!$D:$D,"Fechamento")=0,E120,SUMIFS(Cotização!$J:$J,Cotização!$A:$A,C121,Cotização!$B:$B,D121,Cotização!$D:$D,"Fechamento"))</f>
        <v>Carteira</v>
      </c>
      <c r="F121" s="17" t="str">
        <f ca="1">IF(SUMIFS(Cotização!$F:$F,Cotização!$A:$A,$C121,Cotização!$B:$B,$D121,Cotização!$D:$D,"Fechamento")=0,F120,SUMIFS(Cotização!$F:$F,Cotização!$A:$A,$C121,Cotização!$B:$B,$D121,Cotização!$D:$D,"Fechamento"))</f>
        <v>$ Cota</v>
      </c>
      <c r="G121" s="46">
        <f t="shared" ca="1" si="22"/>
        <v>0</v>
      </c>
      <c r="H121" s="24">
        <f ca="1">IFERROR(VLOOKUP(B121,Preencher!B:C,2,0),0)</f>
        <v>0</v>
      </c>
      <c r="I121" s="18">
        <f t="shared" ca="1" si="23"/>
        <v>0</v>
      </c>
      <c r="J121" s="24">
        <f ca="1">IFERROR(VLOOKUP(B121,Preencher!B:D,3,0),0)</f>
        <v>0</v>
      </c>
      <c r="K121" s="46">
        <f t="shared" ca="1" si="15"/>
        <v>0</v>
      </c>
      <c r="L121" s="18" t="e">
        <f t="shared" ca="1" si="16"/>
        <v>#VALUE!</v>
      </c>
      <c r="M121" s="14">
        <f t="shared" ca="1" si="18"/>
        <v>100</v>
      </c>
      <c r="N121" s="14">
        <f t="shared" ca="1" si="19"/>
        <v>100</v>
      </c>
      <c r="O121" s="14">
        <f t="shared" ca="1" si="17"/>
        <v>100</v>
      </c>
      <c r="P121" s="14"/>
    </row>
    <row r="122" spans="2:16" ht="23.25" customHeight="1" x14ac:dyDescent="0.3">
      <c r="B122" s="15">
        <f t="shared" ca="1" si="14"/>
        <v>1</v>
      </c>
      <c r="C122" s="16">
        <f t="shared" ca="1" si="20"/>
        <v>1</v>
      </c>
      <c r="D122" s="16">
        <f t="shared" ca="1" si="21"/>
        <v>1900</v>
      </c>
      <c r="E122" s="17" t="str">
        <f ca="1">IF(SUMIFS(Cotização!$J:$J,Cotização!$A:$A,C122,Cotização!$B:$B,D122,Cotização!$D:$D,"Fechamento")=0,E121,SUMIFS(Cotização!$J:$J,Cotização!$A:$A,C122,Cotização!$B:$B,D122,Cotização!$D:$D,"Fechamento"))</f>
        <v>Carteira</v>
      </c>
      <c r="F122" s="17" t="str">
        <f ca="1">IF(SUMIFS(Cotização!$F:$F,Cotização!$A:$A,$C122,Cotização!$B:$B,$D122,Cotização!$D:$D,"Fechamento")=0,F121,SUMIFS(Cotização!$F:$F,Cotização!$A:$A,$C122,Cotização!$B:$B,$D122,Cotização!$D:$D,"Fechamento"))</f>
        <v>$ Cota</v>
      </c>
      <c r="G122" s="46">
        <f t="shared" ca="1" si="22"/>
        <v>0</v>
      </c>
      <c r="H122" s="24">
        <f ca="1">IFERROR(VLOOKUP(B122,Preencher!B:C,2,0),0)</f>
        <v>0</v>
      </c>
      <c r="I122" s="18">
        <f t="shared" ca="1" si="23"/>
        <v>0</v>
      </c>
      <c r="J122" s="24">
        <f ca="1">IFERROR(VLOOKUP(B122,Preencher!B:D,3,0),0)</f>
        <v>0</v>
      </c>
      <c r="K122" s="46">
        <f t="shared" ca="1" si="15"/>
        <v>0</v>
      </c>
      <c r="L122" s="18" t="e">
        <f t="shared" ca="1" si="16"/>
        <v>#VALUE!</v>
      </c>
      <c r="M122" s="14">
        <f t="shared" ca="1" si="18"/>
        <v>100</v>
      </c>
      <c r="N122" s="14">
        <f t="shared" ca="1" si="19"/>
        <v>100</v>
      </c>
      <c r="O122" s="14">
        <f t="shared" ca="1" si="17"/>
        <v>100</v>
      </c>
      <c r="P122" s="14"/>
    </row>
    <row r="123" spans="2:16" ht="23.25" customHeight="1" x14ac:dyDescent="0.3">
      <c r="B123" s="15">
        <f t="shared" ca="1" si="14"/>
        <v>1</v>
      </c>
      <c r="C123" s="16">
        <f t="shared" ca="1" si="20"/>
        <v>1</v>
      </c>
      <c r="D123" s="16">
        <f t="shared" ca="1" si="21"/>
        <v>1900</v>
      </c>
      <c r="E123" s="17" t="str">
        <f ca="1">IF(SUMIFS(Cotização!$J:$J,Cotização!$A:$A,C123,Cotização!$B:$B,D123,Cotização!$D:$D,"Fechamento")=0,E122,SUMIFS(Cotização!$J:$J,Cotização!$A:$A,C123,Cotização!$B:$B,D123,Cotização!$D:$D,"Fechamento"))</f>
        <v>Carteira</v>
      </c>
      <c r="F123" s="17" t="str">
        <f ca="1">IF(SUMIFS(Cotização!$F:$F,Cotização!$A:$A,$C123,Cotização!$B:$B,$D123,Cotização!$D:$D,"Fechamento")=0,F122,SUMIFS(Cotização!$F:$F,Cotização!$A:$A,$C123,Cotização!$B:$B,$D123,Cotização!$D:$D,"Fechamento"))</f>
        <v>$ Cota</v>
      </c>
      <c r="G123" s="46">
        <f t="shared" ca="1" si="22"/>
        <v>0</v>
      </c>
      <c r="H123" s="24">
        <f ca="1">IFERROR(VLOOKUP(B123,Preencher!B:C,2,0),0)</f>
        <v>0</v>
      </c>
      <c r="I123" s="18">
        <f t="shared" ca="1" si="23"/>
        <v>0</v>
      </c>
      <c r="J123" s="24">
        <f ca="1">IFERROR(VLOOKUP(B123,Preencher!B:D,3,0),0)</f>
        <v>0</v>
      </c>
      <c r="K123" s="46">
        <f t="shared" ca="1" si="15"/>
        <v>0</v>
      </c>
      <c r="L123" s="18" t="e">
        <f t="shared" ca="1" si="16"/>
        <v>#VALUE!</v>
      </c>
      <c r="M123" s="14">
        <f t="shared" ca="1" si="18"/>
        <v>100</v>
      </c>
      <c r="N123" s="14">
        <f t="shared" ca="1" si="19"/>
        <v>100</v>
      </c>
      <c r="O123" s="14">
        <f t="shared" ca="1" si="17"/>
        <v>100</v>
      </c>
      <c r="P123" s="14"/>
    </row>
    <row r="124" spans="2:16" ht="23.25" customHeight="1" x14ac:dyDescent="0.3">
      <c r="B124" s="15">
        <f t="shared" ca="1" si="14"/>
        <v>1</v>
      </c>
      <c r="C124" s="16">
        <f t="shared" ca="1" si="20"/>
        <v>1</v>
      </c>
      <c r="D124" s="16">
        <f t="shared" ca="1" si="21"/>
        <v>1900</v>
      </c>
      <c r="E124" s="17" t="str">
        <f ca="1">IF(SUMIFS(Cotização!$J:$J,Cotização!$A:$A,C124,Cotização!$B:$B,D124,Cotização!$D:$D,"Fechamento")=0,E123,SUMIFS(Cotização!$J:$J,Cotização!$A:$A,C124,Cotização!$B:$B,D124,Cotização!$D:$D,"Fechamento"))</f>
        <v>Carteira</v>
      </c>
      <c r="F124" s="17" t="str">
        <f ca="1">IF(SUMIFS(Cotização!$F:$F,Cotização!$A:$A,$C124,Cotização!$B:$B,$D124,Cotização!$D:$D,"Fechamento")=0,F123,SUMIFS(Cotização!$F:$F,Cotização!$A:$A,$C124,Cotização!$B:$B,$D124,Cotização!$D:$D,"Fechamento"))</f>
        <v>$ Cota</v>
      </c>
      <c r="G124" s="46">
        <f t="shared" ca="1" si="22"/>
        <v>0</v>
      </c>
      <c r="H124" s="24">
        <f ca="1">IFERROR(VLOOKUP(B124,Preencher!B:C,2,0),0)</f>
        <v>0</v>
      </c>
      <c r="I124" s="18">
        <f t="shared" ca="1" si="23"/>
        <v>0</v>
      </c>
      <c r="J124" s="24">
        <f ca="1">IFERROR(VLOOKUP(B124,Preencher!B:D,3,0),0)</f>
        <v>0</v>
      </c>
      <c r="K124" s="46">
        <f t="shared" ca="1" si="15"/>
        <v>0</v>
      </c>
      <c r="L124" s="18" t="e">
        <f t="shared" ca="1" si="16"/>
        <v>#VALUE!</v>
      </c>
      <c r="M124" s="14">
        <f t="shared" ca="1" si="18"/>
        <v>100</v>
      </c>
      <c r="N124" s="14">
        <f t="shared" ca="1" si="19"/>
        <v>100</v>
      </c>
      <c r="O124" s="14">
        <f t="shared" ca="1" si="17"/>
        <v>100</v>
      </c>
      <c r="P124" s="14"/>
    </row>
    <row r="125" spans="2:16" ht="23.25" customHeight="1" x14ac:dyDescent="0.3">
      <c r="B125" s="15">
        <f t="shared" ca="1" si="14"/>
        <v>1</v>
      </c>
      <c r="C125" s="16">
        <f t="shared" ca="1" si="20"/>
        <v>1</v>
      </c>
      <c r="D125" s="16">
        <f t="shared" ca="1" si="21"/>
        <v>1900</v>
      </c>
      <c r="E125" s="17" t="str">
        <f ca="1">IF(SUMIFS(Cotização!$J:$J,Cotização!$A:$A,C125,Cotização!$B:$B,D125,Cotização!$D:$D,"Fechamento")=0,E124,SUMIFS(Cotização!$J:$J,Cotização!$A:$A,C125,Cotização!$B:$B,D125,Cotização!$D:$D,"Fechamento"))</f>
        <v>Carteira</v>
      </c>
      <c r="F125" s="17" t="str">
        <f ca="1">IF(SUMIFS(Cotização!$F:$F,Cotização!$A:$A,$C125,Cotização!$B:$B,$D125,Cotização!$D:$D,"Fechamento")=0,F124,SUMIFS(Cotização!$F:$F,Cotização!$A:$A,$C125,Cotização!$B:$B,$D125,Cotização!$D:$D,"Fechamento"))</f>
        <v>$ Cota</v>
      </c>
      <c r="G125" s="46">
        <f t="shared" ca="1" si="22"/>
        <v>0</v>
      </c>
      <c r="H125" s="24">
        <f ca="1">IFERROR(VLOOKUP(B125,Preencher!B:C,2,0),0)</f>
        <v>0</v>
      </c>
      <c r="I125" s="18">
        <f t="shared" ca="1" si="23"/>
        <v>0</v>
      </c>
      <c r="J125" s="24">
        <f ca="1">IFERROR(VLOOKUP(B125,Preencher!B:D,3,0),0)</f>
        <v>0</v>
      </c>
      <c r="K125" s="46">
        <f t="shared" ca="1" si="15"/>
        <v>0</v>
      </c>
      <c r="L125" s="18" t="e">
        <f t="shared" ca="1" si="16"/>
        <v>#VALUE!</v>
      </c>
      <c r="M125" s="14">
        <f t="shared" ca="1" si="18"/>
        <v>100</v>
      </c>
      <c r="N125" s="14">
        <f t="shared" ca="1" si="19"/>
        <v>100</v>
      </c>
      <c r="O125" s="14">
        <f t="shared" ca="1" si="17"/>
        <v>100</v>
      </c>
      <c r="P125" s="14"/>
    </row>
    <row r="126" spans="2:16" ht="23.25" customHeight="1" x14ac:dyDescent="0.3">
      <c r="B126" s="15">
        <f t="shared" ca="1" si="14"/>
        <v>1</v>
      </c>
      <c r="C126" s="16">
        <f t="shared" ca="1" si="20"/>
        <v>1</v>
      </c>
      <c r="D126" s="16">
        <f t="shared" ca="1" si="21"/>
        <v>1900</v>
      </c>
      <c r="E126" s="17" t="str">
        <f ca="1">IF(SUMIFS(Cotização!$J:$J,Cotização!$A:$A,C126,Cotização!$B:$B,D126,Cotização!$D:$D,"Fechamento")=0,E125,SUMIFS(Cotização!$J:$J,Cotização!$A:$A,C126,Cotização!$B:$B,D126,Cotização!$D:$D,"Fechamento"))</f>
        <v>Carteira</v>
      </c>
      <c r="F126" s="17" t="str">
        <f ca="1">IF(SUMIFS(Cotização!$F:$F,Cotização!$A:$A,$C126,Cotização!$B:$B,$D126,Cotização!$D:$D,"Fechamento")=0,F125,SUMIFS(Cotização!$F:$F,Cotização!$A:$A,$C126,Cotização!$B:$B,$D126,Cotização!$D:$D,"Fechamento"))</f>
        <v>$ Cota</v>
      </c>
      <c r="G126" s="46">
        <f t="shared" ca="1" si="22"/>
        <v>0</v>
      </c>
      <c r="H126" s="24">
        <f ca="1">IFERROR(VLOOKUP(B126,Preencher!B:C,2,0),0)</f>
        <v>0</v>
      </c>
      <c r="I126" s="18">
        <f t="shared" ca="1" si="23"/>
        <v>0</v>
      </c>
      <c r="J126" s="24">
        <f ca="1">IFERROR(VLOOKUP(B126,Preencher!B:D,3,0),0)</f>
        <v>0</v>
      </c>
      <c r="K126" s="46">
        <f t="shared" ca="1" si="15"/>
        <v>0</v>
      </c>
      <c r="L126" s="18" t="e">
        <f t="shared" ca="1" si="16"/>
        <v>#VALUE!</v>
      </c>
      <c r="M126" s="14">
        <f t="shared" ca="1" si="18"/>
        <v>100</v>
      </c>
      <c r="N126" s="14">
        <f t="shared" ca="1" si="19"/>
        <v>100</v>
      </c>
      <c r="O126" s="14">
        <f t="shared" ca="1" si="17"/>
        <v>100</v>
      </c>
      <c r="P126" s="14"/>
    </row>
    <row r="127" spans="2:16" ht="23.25" customHeight="1" x14ac:dyDescent="0.3">
      <c r="B127" s="15">
        <f t="shared" ca="1" si="14"/>
        <v>1</v>
      </c>
      <c r="C127" s="16">
        <f t="shared" ca="1" si="20"/>
        <v>1</v>
      </c>
      <c r="D127" s="16">
        <f t="shared" ca="1" si="21"/>
        <v>1900</v>
      </c>
      <c r="E127" s="17" t="str">
        <f ca="1">IF(SUMIFS(Cotização!$J:$J,Cotização!$A:$A,C127,Cotização!$B:$B,D127,Cotização!$D:$D,"Fechamento")=0,E126,SUMIFS(Cotização!$J:$J,Cotização!$A:$A,C127,Cotização!$B:$B,D127,Cotização!$D:$D,"Fechamento"))</f>
        <v>Carteira</v>
      </c>
      <c r="F127" s="17" t="str">
        <f ca="1">IF(SUMIFS(Cotização!$F:$F,Cotização!$A:$A,$C127,Cotização!$B:$B,$D127,Cotização!$D:$D,"Fechamento")=0,F126,SUMIFS(Cotização!$F:$F,Cotização!$A:$A,$C127,Cotização!$B:$B,$D127,Cotização!$D:$D,"Fechamento"))</f>
        <v>$ Cota</v>
      </c>
      <c r="G127" s="46">
        <f t="shared" ca="1" si="22"/>
        <v>0</v>
      </c>
      <c r="H127" s="24">
        <f ca="1">IFERROR(VLOOKUP(B127,Preencher!B:C,2,0),0)</f>
        <v>0</v>
      </c>
      <c r="I127" s="18">
        <f t="shared" ca="1" si="23"/>
        <v>0</v>
      </c>
      <c r="J127" s="24">
        <f ca="1">IFERROR(VLOOKUP(B127,Preencher!B:D,3,0),0)</f>
        <v>0</v>
      </c>
      <c r="K127" s="46">
        <f t="shared" ca="1" si="15"/>
        <v>0</v>
      </c>
      <c r="L127" s="18" t="e">
        <f t="shared" ca="1" si="16"/>
        <v>#VALUE!</v>
      </c>
      <c r="M127" s="14">
        <f t="shared" ca="1" si="18"/>
        <v>100</v>
      </c>
      <c r="N127" s="14">
        <f t="shared" ca="1" si="19"/>
        <v>100</v>
      </c>
      <c r="O127" s="14">
        <f t="shared" ca="1" si="17"/>
        <v>100</v>
      </c>
      <c r="P127" s="14"/>
    </row>
    <row r="128" spans="2:16" ht="23.25" customHeight="1" x14ac:dyDescent="0.3">
      <c r="B128" s="15">
        <f t="shared" ca="1" si="14"/>
        <v>1</v>
      </c>
      <c r="C128" s="16">
        <f t="shared" ca="1" si="20"/>
        <v>1</v>
      </c>
      <c r="D128" s="16">
        <f t="shared" ca="1" si="21"/>
        <v>1900</v>
      </c>
      <c r="E128" s="17" t="str">
        <f ca="1">IF(SUMIFS(Cotização!$J:$J,Cotização!$A:$A,C128,Cotização!$B:$B,D128,Cotização!$D:$D,"Fechamento")=0,E127,SUMIFS(Cotização!$J:$J,Cotização!$A:$A,C128,Cotização!$B:$B,D128,Cotização!$D:$D,"Fechamento"))</f>
        <v>Carteira</v>
      </c>
      <c r="F128" s="17" t="str">
        <f ca="1">IF(SUMIFS(Cotização!$F:$F,Cotização!$A:$A,$C128,Cotização!$B:$B,$D128,Cotização!$D:$D,"Fechamento")=0,F127,SUMIFS(Cotização!$F:$F,Cotização!$A:$A,$C128,Cotização!$B:$B,$D128,Cotização!$D:$D,"Fechamento"))</f>
        <v>$ Cota</v>
      </c>
      <c r="G128" s="46">
        <f t="shared" ca="1" si="22"/>
        <v>0</v>
      </c>
      <c r="H128" s="24">
        <f ca="1">IFERROR(VLOOKUP(B128,Preencher!B:C,2,0),0)</f>
        <v>0</v>
      </c>
      <c r="I128" s="18">
        <f t="shared" ca="1" si="23"/>
        <v>0</v>
      </c>
      <c r="J128" s="24">
        <f ca="1">IFERROR(VLOOKUP(B128,Preencher!B:D,3,0),0)</f>
        <v>0</v>
      </c>
      <c r="K128" s="46">
        <f t="shared" ca="1" si="15"/>
        <v>0</v>
      </c>
      <c r="L128" s="18" t="e">
        <f t="shared" ca="1" si="16"/>
        <v>#VALUE!</v>
      </c>
      <c r="M128" s="14">
        <f t="shared" ca="1" si="18"/>
        <v>100</v>
      </c>
      <c r="N128" s="14">
        <f t="shared" ca="1" si="19"/>
        <v>100</v>
      </c>
      <c r="O128" s="14">
        <f t="shared" ca="1" si="17"/>
        <v>100</v>
      </c>
      <c r="P128" s="14"/>
    </row>
    <row r="129" spans="2:16" ht="23.25" customHeight="1" x14ac:dyDescent="0.3">
      <c r="B129" s="15">
        <f t="shared" ca="1" si="14"/>
        <v>1</v>
      </c>
      <c r="C129" s="16">
        <f t="shared" ca="1" si="20"/>
        <v>1</v>
      </c>
      <c r="D129" s="16">
        <f t="shared" ca="1" si="21"/>
        <v>1900</v>
      </c>
      <c r="E129" s="17" t="str">
        <f ca="1">IF(SUMIFS(Cotização!$J:$J,Cotização!$A:$A,C129,Cotização!$B:$B,D129,Cotização!$D:$D,"Fechamento")=0,E128,SUMIFS(Cotização!$J:$J,Cotização!$A:$A,C129,Cotização!$B:$B,D129,Cotização!$D:$D,"Fechamento"))</f>
        <v>Carteira</v>
      </c>
      <c r="F129" s="17" t="str">
        <f ca="1">IF(SUMIFS(Cotização!$F:$F,Cotização!$A:$A,$C129,Cotização!$B:$B,$D129,Cotização!$D:$D,"Fechamento")=0,F128,SUMIFS(Cotização!$F:$F,Cotização!$A:$A,$C129,Cotização!$B:$B,$D129,Cotização!$D:$D,"Fechamento"))</f>
        <v>$ Cota</v>
      </c>
      <c r="G129" s="46">
        <f t="shared" ca="1" si="22"/>
        <v>0</v>
      </c>
      <c r="H129" s="24">
        <f ca="1">IFERROR(VLOOKUP(B129,Preencher!B:C,2,0),0)</f>
        <v>0</v>
      </c>
      <c r="I129" s="18">
        <f t="shared" ca="1" si="23"/>
        <v>0</v>
      </c>
      <c r="J129" s="24">
        <f ca="1">IFERROR(VLOOKUP(B129,Preencher!B:D,3,0),0)</f>
        <v>0</v>
      </c>
      <c r="K129" s="46">
        <f t="shared" ca="1" si="15"/>
        <v>0</v>
      </c>
      <c r="L129" s="18" t="e">
        <f t="shared" ca="1" si="16"/>
        <v>#VALUE!</v>
      </c>
      <c r="M129" s="14">
        <f t="shared" ca="1" si="18"/>
        <v>100</v>
      </c>
      <c r="N129" s="14">
        <f t="shared" ca="1" si="19"/>
        <v>100</v>
      </c>
      <c r="O129" s="14">
        <f t="shared" ca="1" si="17"/>
        <v>100</v>
      </c>
      <c r="P129" s="14"/>
    </row>
    <row r="130" spans="2:16" ht="23.25" customHeight="1" x14ac:dyDescent="0.3">
      <c r="B130" s="15">
        <f t="shared" ca="1" si="14"/>
        <v>1</v>
      </c>
      <c r="C130" s="16">
        <f t="shared" ca="1" si="20"/>
        <v>1</v>
      </c>
      <c r="D130" s="16">
        <f t="shared" ca="1" si="21"/>
        <v>1900</v>
      </c>
      <c r="E130" s="17" t="str">
        <f ca="1">IF(SUMIFS(Cotização!$J:$J,Cotização!$A:$A,C130,Cotização!$B:$B,D130,Cotização!$D:$D,"Fechamento")=0,E129,SUMIFS(Cotização!$J:$J,Cotização!$A:$A,C130,Cotização!$B:$B,D130,Cotização!$D:$D,"Fechamento"))</f>
        <v>Carteira</v>
      </c>
      <c r="F130" s="17" t="str">
        <f ca="1">IF(SUMIFS(Cotização!$F:$F,Cotização!$A:$A,$C130,Cotização!$B:$B,$D130,Cotização!$D:$D,"Fechamento")=0,F129,SUMIFS(Cotização!$F:$F,Cotização!$A:$A,$C130,Cotização!$B:$B,$D130,Cotização!$D:$D,"Fechamento"))</f>
        <v>$ Cota</v>
      </c>
      <c r="G130" s="46">
        <f t="shared" ca="1" si="22"/>
        <v>0</v>
      </c>
      <c r="H130" s="24">
        <f ca="1">IFERROR(VLOOKUP(B130,Preencher!B:C,2,0),0)</f>
        <v>0</v>
      </c>
      <c r="I130" s="18">
        <f t="shared" ca="1" si="23"/>
        <v>0</v>
      </c>
      <c r="J130" s="24">
        <f ca="1">IFERROR(VLOOKUP(B130,Preencher!B:D,3,0),0)</f>
        <v>0</v>
      </c>
      <c r="K130" s="46">
        <f t="shared" ca="1" si="15"/>
        <v>0</v>
      </c>
      <c r="L130" s="18" t="e">
        <f t="shared" ca="1" si="16"/>
        <v>#VALUE!</v>
      </c>
      <c r="M130" s="14">
        <f t="shared" ca="1" si="18"/>
        <v>100</v>
      </c>
      <c r="N130" s="14">
        <f t="shared" ca="1" si="19"/>
        <v>100</v>
      </c>
      <c r="O130" s="14">
        <f t="shared" ca="1" si="17"/>
        <v>100</v>
      </c>
      <c r="P130" s="14"/>
    </row>
    <row r="131" spans="2:16" ht="23.25" customHeight="1" x14ac:dyDescent="0.3">
      <c r="B131" s="15">
        <f t="shared" ca="1" si="14"/>
        <v>1</v>
      </c>
      <c r="C131" s="16">
        <f t="shared" ca="1" si="20"/>
        <v>1</v>
      </c>
      <c r="D131" s="16">
        <f t="shared" ca="1" si="21"/>
        <v>1900</v>
      </c>
      <c r="E131" s="17" t="str">
        <f ca="1">IF(SUMIFS(Cotização!$J:$J,Cotização!$A:$A,C131,Cotização!$B:$B,D131,Cotização!$D:$D,"Fechamento")=0,E130,SUMIFS(Cotização!$J:$J,Cotização!$A:$A,C131,Cotização!$B:$B,D131,Cotização!$D:$D,"Fechamento"))</f>
        <v>Carteira</v>
      </c>
      <c r="F131" s="17" t="str">
        <f ca="1">IF(SUMIFS(Cotização!$F:$F,Cotização!$A:$A,$C131,Cotização!$B:$B,$D131,Cotização!$D:$D,"Fechamento")=0,F130,SUMIFS(Cotização!$F:$F,Cotização!$A:$A,$C131,Cotização!$B:$B,$D131,Cotização!$D:$D,"Fechamento"))</f>
        <v>$ Cota</v>
      </c>
      <c r="G131" s="46">
        <f t="shared" ca="1" si="22"/>
        <v>0</v>
      </c>
      <c r="H131" s="24">
        <f ca="1">IFERROR(VLOOKUP(B131,Preencher!B:C,2,0),0)</f>
        <v>0</v>
      </c>
      <c r="I131" s="18">
        <f t="shared" ca="1" si="23"/>
        <v>0</v>
      </c>
      <c r="J131" s="24">
        <f ca="1">IFERROR(VLOOKUP(B131,Preencher!B:D,3,0),0)</f>
        <v>0</v>
      </c>
      <c r="K131" s="46">
        <f t="shared" ca="1" si="15"/>
        <v>0</v>
      </c>
      <c r="L131" s="18" t="e">
        <f t="shared" ca="1" si="16"/>
        <v>#VALUE!</v>
      </c>
      <c r="M131" s="14">
        <f t="shared" ca="1" si="18"/>
        <v>100</v>
      </c>
      <c r="N131" s="14">
        <f t="shared" ca="1" si="19"/>
        <v>100</v>
      </c>
      <c r="O131" s="14">
        <f t="shared" ca="1" si="17"/>
        <v>100</v>
      </c>
      <c r="P131" s="14"/>
    </row>
    <row r="132" spans="2:16" ht="23.25" customHeight="1" x14ac:dyDescent="0.3">
      <c r="B132" s="15">
        <f t="shared" ca="1" si="14"/>
        <v>1</v>
      </c>
      <c r="C132" s="16">
        <f t="shared" ca="1" si="20"/>
        <v>1</v>
      </c>
      <c r="D132" s="16">
        <f t="shared" ca="1" si="21"/>
        <v>1900</v>
      </c>
      <c r="E132" s="17" t="str">
        <f ca="1">IF(SUMIFS(Cotização!$J:$J,Cotização!$A:$A,C132,Cotização!$B:$B,D132,Cotização!$D:$D,"Fechamento")=0,E131,SUMIFS(Cotização!$J:$J,Cotização!$A:$A,C132,Cotização!$B:$B,D132,Cotização!$D:$D,"Fechamento"))</f>
        <v>Carteira</v>
      </c>
      <c r="F132" s="17" t="str">
        <f ca="1">IF(SUMIFS(Cotização!$F:$F,Cotização!$A:$A,$C132,Cotização!$B:$B,$D132,Cotização!$D:$D,"Fechamento")=0,F131,SUMIFS(Cotização!$F:$F,Cotização!$A:$A,$C132,Cotização!$B:$B,$D132,Cotização!$D:$D,"Fechamento"))</f>
        <v>$ Cota</v>
      </c>
      <c r="G132" s="46">
        <f t="shared" ca="1" si="22"/>
        <v>0</v>
      </c>
      <c r="H132" s="24">
        <f ca="1">IFERROR(VLOOKUP(B132,Preencher!B:C,2,0),0)</f>
        <v>0</v>
      </c>
      <c r="I132" s="18">
        <f t="shared" ca="1" si="23"/>
        <v>0</v>
      </c>
      <c r="J132" s="24">
        <f ca="1">IFERROR(VLOOKUP(B132,Preencher!B:D,3,0),0)</f>
        <v>0</v>
      </c>
      <c r="K132" s="46">
        <f t="shared" ca="1" si="15"/>
        <v>0</v>
      </c>
      <c r="L132" s="18" t="e">
        <f t="shared" ca="1" si="16"/>
        <v>#VALUE!</v>
      </c>
      <c r="M132" s="14">
        <f t="shared" ca="1" si="18"/>
        <v>100</v>
      </c>
      <c r="N132" s="14">
        <f t="shared" ca="1" si="19"/>
        <v>100</v>
      </c>
      <c r="O132" s="14">
        <f t="shared" ca="1" si="17"/>
        <v>100</v>
      </c>
      <c r="P132" s="14"/>
    </row>
    <row r="133" spans="2:16" ht="23.25" customHeight="1" x14ac:dyDescent="0.3">
      <c r="B133" s="15">
        <f t="shared" ca="1" si="14"/>
        <v>1</v>
      </c>
      <c r="C133" s="16">
        <f t="shared" ca="1" si="20"/>
        <v>1</v>
      </c>
      <c r="D133" s="16">
        <f t="shared" ca="1" si="21"/>
        <v>1900</v>
      </c>
      <c r="E133" s="17" t="str">
        <f ca="1">IF(SUMIFS(Cotização!$J:$J,Cotização!$A:$A,C133,Cotização!$B:$B,D133,Cotização!$D:$D,"Fechamento")=0,E132,SUMIFS(Cotização!$J:$J,Cotização!$A:$A,C133,Cotização!$B:$B,D133,Cotização!$D:$D,"Fechamento"))</f>
        <v>Carteira</v>
      </c>
      <c r="F133" s="17" t="str">
        <f ca="1">IF(SUMIFS(Cotização!$F:$F,Cotização!$A:$A,$C133,Cotização!$B:$B,$D133,Cotização!$D:$D,"Fechamento")=0,F132,SUMIFS(Cotização!$F:$F,Cotização!$A:$A,$C133,Cotização!$B:$B,$D133,Cotização!$D:$D,"Fechamento"))</f>
        <v>$ Cota</v>
      </c>
      <c r="G133" s="46">
        <f t="shared" ca="1" si="22"/>
        <v>0</v>
      </c>
      <c r="H133" s="24">
        <f ca="1">IFERROR(VLOOKUP(B133,Preencher!B:C,2,0),0)</f>
        <v>0</v>
      </c>
      <c r="I133" s="18">
        <f t="shared" ca="1" si="23"/>
        <v>0</v>
      </c>
      <c r="J133" s="24">
        <f ca="1">IFERROR(VLOOKUP(B133,Preencher!B:D,3,0),0)</f>
        <v>0</v>
      </c>
      <c r="K133" s="46">
        <f t="shared" ca="1" si="15"/>
        <v>0</v>
      </c>
      <c r="L133" s="18" t="e">
        <f t="shared" ca="1" si="16"/>
        <v>#VALUE!</v>
      </c>
      <c r="M133" s="14">
        <f t="shared" ca="1" si="18"/>
        <v>100</v>
      </c>
      <c r="N133" s="14">
        <f t="shared" ca="1" si="19"/>
        <v>100</v>
      </c>
      <c r="O133" s="14">
        <f t="shared" ca="1" si="17"/>
        <v>100</v>
      </c>
      <c r="P133" s="14"/>
    </row>
    <row r="134" spans="2:16" ht="23.25" customHeight="1" x14ac:dyDescent="0.3">
      <c r="B134" s="15">
        <f t="shared" ca="1" si="14"/>
        <v>1</v>
      </c>
      <c r="C134" s="16">
        <f t="shared" ca="1" si="20"/>
        <v>1</v>
      </c>
      <c r="D134" s="16">
        <f t="shared" ca="1" si="21"/>
        <v>1900</v>
      </c>
      <c r="E134" s="17" t="str">
        <f ca="1">IF(SUMIFS(Cotização!$J:$J,Cotização!$A:$A,C134,Cotização!$B:$B,D134,Cotização!$D:$D,"Fechamento")=0,E133,SUMIFS(Cotização!$J:$J,Cotização!$A:$A,C134,Cotização!$B:$B,D134,Cotização!$D:$D,"Fechamento"))</f>
        <v>Carteira</v>
      </c>
      <c r="F134" s="17" t="str">
        <f ca="1">IF(SUMIFS(Cotização!$F:$F,Cotização!$A:$A,$C134,Cotização!$B:$B,$D134,Cotização!$D:$D,"Fechamento")=0,F133,SUMIFS(Cotização!$F:$F,Cotização!$A:$A,$C134,Cotização!$B:$B,$D134,Cotização!$D:$D,"Fechamento"))</f>
        <v>$ Cota</v>
      </c>
      <c r="G134" s="46">
        <f t="shared" ca="1" si="22"/>
        <v>0</v>
      </c>
      <c r="H134" s="24">
        <f ca="1">IFERROR(VLOOKUP(B134,Preencher!B:C,2,0),0)</f>
        <v>0</v>
      </c>
      <c r="I134" s="18">
        <f t="shared" ca="1" si="23"/>
        <v>0</v>
      </c>
      <c r="J134" s="24">
        <f ca="1">IFERROR(VLOOKUP(B134,Preencher!B:D,3,0),0)</f>
        <v>0</v>
      </c>
      <c r="K134" s="46">
        <f t="shared" ca="1" si="15"/>
        <v>0</v>
      </c>
      <c r="L134" s="18" t="e">
        <f t="shared" ca="1" si="16"/>
        <v>#VALUE!</v>
      </c>
      <c r="M134" s="14">
        <f t="shared" ca="1" si="18"/>
        <v>100</v>
      </c>
      <c r="N134" s="14">
        <f t="shared" ca="1" si="19"/>
        <v>100</v>
      </c>
      <c r="O134" s="14">
        <f t="shared" ca="1" si="17"/>
        <v>100</v>
      </c>
      <c r="P134" s="14"/>
    </row>
    <row r="135" spans="2:16" ht="23.25" customHeight="1" x14ac:dyDescent="0.3">
      <c r="B135" s="15">
        <f t="shared" ca="1" si="14"/>
        <v>1</v>
      </c>
      <c r="C135" s="16">
        <f t="shared" ca="1" si="20"/>
        <v>1</v>
      </c>
      <c r="D135" s="16">
        <f t="shared" ca="1" si="21"/>
        <v>1900</v>
      </c>
      <c r="E135" s="17" t="str">
        <f ca="1">IF(SUMIFS(Cotização!$J:$J,Cotização!$A:$A,C135,Cotização!$B:$B,D135,Cotização!$D:$D,"Fechamento")=0,E134,SUMIFS(Cotização!$J:$J,Cotização!$A:$A,C135,Cotização!$B:$B,D135,Cotização!$D:$D,"Fechamento"))</f>
        <v>Carteira</v>
      </c>
      <c r="F135" s="17" t="str">
        <f ca="1">IF(SUMIFS(Cotização!$F:$F,Cotização!$A:$A,$C135,Cotização!$B:$B,$D135,Cotização!$D:$D,"Fechamento")=0,F134,SUMIFS(Cotização!$F:$F,Cotização!$A:$A,$C135,Cotização!$B:$B,$D135,Cotização!$D:$D,"Fechamento"))</f>
        <v>$ Cota</v>
      </c>
      <c r="G135" s="46">
        <f t="shared" ca="1" si="22"/>
        <v>0</v>
      </c>
      <c r="H135" s="24">
        <f ca="1">IFERROR(VLOOKUP(B135,Preencher!B:C,2,0),0)</f>
        <v>0</v>
      </c>
      <c r="I135" s="18">
        <f t="shared" ca="1" si="23"/>
        <v>0</v>
      </c>
      <c r="J135" s="24">
        <f ca="1">IFERROR(VLOOKUP(B135,Preencher!B:D,3,0),0)</f>
        <v>0</v>
      </c>
      <c r="K135" s="46">
        <f t="shared" ca="1" si="15"/>
        <v>0</v>
      </c>
      <c r="L135" s="18" t="e">
        <f t="shared" ca="1" si="16"/>
        <v>#VALUE!</v>
      </c>
      <c r="M135" s="14">
        <f t="shared" ca="1" si="18"/>
        <v>100</v>
      </c>
      <c r="N135" s="14">
        <f t="shared" ca="1" si="19"/>
        <v>100</v>
      </c>
      <c r="O135" s="14">
        <f t="shared" ca="1" si="17"/>
        <v>100</v>
      </c>
      <c r="P135" s="14"/>
    </row>
    <row r="136" spans="2:16" ht="23.25" customHeight="1" x14ac:dyDescent="0.3">
      <c r="B136" s="15">
        <f t="shared" ca="1" si="14"/>
        <v>1</v>
      </c>
      <c r="C136" s="16">
        <f t="shared" ca="1" si="20"/>
        <v>1</v>
      </c>
      <c r="D136" s="16">
        <f t="shared" ca="1" si="21"/>
        <v>1900</v>
      </c>
      <c r="E136" s="17" t="str">
        <f ca="1">IF(SUMIFS(Cotização!$J:$J,Cotização!$A:$A,C136,Cotização!$B:$B,D136,Cotização!$D:$D,"Fechamento")=0,E135,SUMIFS(Cotização!$J:$J,Cotização!$A:$A,C136,Cotização!$B:$B,D136,Cotização!$D:$D,"Fechamento"))</f>
        <v>Carteira</v>
      </c>
      <c r="F136" s="17" t="str">
        <f ca="1">IF(SUMIFS(Cotização!$F:$F,Cotização!$A:$A,$C136,Cotização!$B:$B,$D136,Cotização!$D:$D,"Fechamento")=0,F135,SUMIFS(Cotização!$F:$F,Cotização!$A:$A,$C136,Cotização!$B:$B,$D136,Cotização!$D:$D,"Fechamento"))</f>
        <v>$ Cota</v>
      </c>
      <c r="G136" s="46">
        <f t="shared" ca="1" si="22"/>
        <v>0</v>
      </c>
      <c r="H136" s="24">
        <f ca="1">IFERROR(VLOOKUP(B136,Preencher!B:C,2,0),0)</f>
        <v>0</v>
      </c>
      <c r="I136" s="18">
        <f t="shared" ca="1" si="23"/>
        <v>0</v>
      </c>
      <c r="J136" s="24">
        <f ca="1">IFERROR(VLOOKUP(B136,Preencher!B:D,3,0),0)</f>
        <v>0</v>
      </c>
      <c r="K136" s="46">
        <f t="shared" ca="1" si="15"/>
        <v>0</v>
      </c>
      <c r="L136" s="18" t="e">
        <f t="shared" ca="1" si="16"/>
        <v>#VALUE!</v>
      </c>
      <c r="M136" s="14">
        <f t="shared" ca="1" si="18"/>
        <v>100</v>
      </c>
      <c r="N136" s="14">
        <f t="shared" ca="1" si="19"/>
        <v>100</v>
      </c>
      <c r="O136" s="14">
        <f t="shared" ca="1" si="17"/>
        <v>100</v>
      </c>
      <c r="P136" s="14"/>
    </row>
    <row r="137" spans="2:16" ht="23.25" customHeight="1" x14ac:dyDescent="0.3">
      <c r="B137" s="15">
        <f t="shared" ca="1" si="14"/>
        <v>1</v>
      </c>
      <c r="C137" s="16">
        <f t="shared" ca="1" si="20"/>
        <v>1</v>
      </c>
      <c r="D137" s="16">
        <f t="shared" ca="1" si="21"/>
        <v>1900</v>
      </c>
      <c r="E137" s="17" t="str">
        <f ca="1">IF(SUMIFS(Cotização!$J:$J,Cotização!$A:$A,C137,Cotização!$B:$B,D137,Cotização!$D:$D,"Fechamento")=0,E136,SUMIFS(Cotização!$J:$J,Cotização!$A:$A,C137,Cotização!$B:$B,D137,Cotização!$D:$D,"Fechamento"))</f>
        <v>Carteira</v>
      </c>
      <c r="F137" s="17" t="str">
        <f ca="1">IF(SUMIFS(Cotização!$F:$F,Cotização!$A:$A,$C137,Cotização!$B:$B,$D137,Cotização!$D:$D,"Fechamento")=0,F136,SUMIFS(Cotização!$F:$F,Cotização!$A:$A,$C137,Cotização!$B:$B,$D137,Cotização!$D:$D,"Fechamento"))</f>
        <v>$ Cota</v>
      </c>
      <c r="G137" s="46">
        <f t="shared" ca="1" si="22"/>
        <v>0</v>
      </c>
      <c r="H137" s="24">
        <f ca="1">IFERROR(VLOOKUP(B137,Preencher!B:C,2,0),0)</f>
        <v>0</v>
      </c>
      <c r="I137" s="18">
        <f t="shared" ca="1" si="23"/>
        <v>0</v>
      </c>
      <c r="J137" s="24">
        <f ca="1">IFERROR(VLOOKUP(B137,Preencher!B:D,3,0),0)</f>
        <v>0</v>
      </c>
      <c r="K137" s="46">
        <f t="shared" ca="1" si="15"/>
        <v>0</v>
      </c>
      <c r="L137" s="18" t="e">
        <f t="shared" ca="1" si="16"/>
        <v>#VALUE!</v>
      </c>
      <c r="M137" s="14">
        <f t="shared" ca="1" si="18"/>
        <v>100</v>
      </c>
      <c r="N137" s="14">
        <f t="shared" ca="1" si="19"/>
        <v>100</v>
      </c>
      <c r="O137" s="14">
        <f t="shared" ca="1" si="17"/>
        <v>100</v>
      </c>
      <c r="P137" s="14"/>
    </row>
    <row r="138" spans="2:16" ht="23.25" customHeight="1" x14ac:dyDescent="0.3">
      <c r="B138" s="15">
        <f t="shared" ca="1" si="14"/>
        <v>1</v>
      </c>
      <c r="C138" s="16">
        <f t="shared" ca="1" si="20"/>
        <v>1</v>
      </c>
      <c r="D138" s="16">
        <f t="shared" ca="1" si="21"/>
        <v>1900</v>
      </c>
      <c r="E138" s="17" t="str">
        <f ca="1">IF(SUMIFS(Cotização!$J:$J,Cotização!$A:$A,C138,Cotização!$B:$B,D138,Cotização!$D:$D,"Fechamento")=0,E137,SUMIFS(Cotização!$J:$J,Cotização!$A:$A,C138,Cotização!$B:$B,D138,Cotização!$D:$D,"Fechamento"))</f>
        <v>Carteira</v>
      </c>
      <c r="F138" s="17" t="str">
        <f ca="1">IF(SUMIFS(Cotização!$F:$F,Cotização!$A:$A,$C138,Cotização!$B:$B,$D138,Cotização!$D:$D,"Fechamento")=0,F137,SUMIFS(Cotização!$F:$F,Cotização!$A:$A,$C138,Cotização!$B:$B,$D138,Cotização!$D:$D,"Fechamento"))</f>
        <v>$ Cota</v>
      </c>
      <c r="G138" s="46">
        <f t="shared" ca="1" si="22"/>
        <v>0</v>
      </c>
      <c r="H138" s="24">
        <f ca="1">IFERROR(VLOOKUP(B138,Preencher!B:C,2,0),0)</f>
        <v>0</v>
      </c>
      <c r="I138" s="18">
        <f t="shared" ca="1" si="23"/>
        <v>0</v>
      </c>
      <c r="J138" s="24">
        <f ca="1">IFERROR(VLOOKUP(B138,Preencher!B:D,3,0),0)</f>
        <v>0</v>
      </c>
      <c r="K138" s="46">
        <f t="shared" ca="1" si="15"/>
        <v>0</v>
      </c>
      <c r="L138" s="18" t="e">
        <f t="shared" ca="1" si="16"/>
        <v>#VALUE!</v>
      </c>
      <c r="M138" s="14">
        <f t="shared" ca="1" si="18"/>
        <v>100</v>
      </c>
      <c r="N138" s="14">
        <f t="shared" ca="1" si="19"/>
        <v>100</v>
      </c>
      <c r="O138" s="14">
        <f t="shared" ca="1" si="17"/>
        <v>100</v>
      </c>
      <c r="P138" s="14"/>
    </row>
    <row r="139" spans="2:16" ht="23.25" customHeight="1" x14ac:dyDescent="0.3">
      <c r="B139" s="15">
        <f t="shared" ca="1" si="14"/>
        <v>1</v>
      </c>
      <c r="C139" s="16">
        <f t="shared" ca="1" si="20"/>
        <v>1</v>
      </c>
      <c r="D139" s="16">
        <f t="shared" ca="1" si="21"/>
        <v>1900</v>
      </c>
      <c r="E139" s="17" t="str">
        <f ca="1">IF(SUMIFS(Cotização!$J:$J,Cotização!$A:$A,C139,Cotização!$B:$B,D139,Cotização!$D:$D,"Fechamento")=0,E138,SUMIFS(Cotização!$J:$J,Cotização!$A:$A,C139,Cotização!$B:$B,D139,Cotização!$D:$D,"Fechamento"))</f>
        <v>Carteira</v>
      </c>
      <c r="F139" s="17" t="str">
        <f ca="1">IF(SUMIFS(Cotização!$F:$F,Cotização!$A:$A,$C139,Cotização!$B:$B,$D139,Cotização!$D:$D,"Fechamento")=0,F138,SUMIFS(Cotização!$F:$F,Cotização!$A:$A,$C139,Cotização!$B:$B,$D139,Cotização!$D:$D,"Fechamento"))</f>
        <v>$ Cota</v>
      </c>
      <c r="G139" s="46">
        <f t="shared" ca="1" si="22"/>
        <v>0</v>
      </c>
      <c r="H139" s="24">
        <f ca="1">IFERROR(VLOOKUP(B139,Preencher!B:C,2,0),0)</f>
        <v>0</v>
      </c>
      <c r="I139" s="18">
        <f t="shared" ca="1" si="23"/>
        <v>0</v>
      </c>
      <c r="J139" s="24">
        <f ca="1">IFERROR(VLOOKUP(B139,Preencher!B:D,3,0),0)</f>
        <v>0</v>
      </c>
      <c r="K139" s="46">
        <f t="shared" ca="1" si="15"/>
        <v>0</v>
      </c>
      <c r="L139" s="18" t="e">
        <f t="shared" ca="1" si="16"/>
        <v>#VALUE!</v>
      </c>
      <c r="M139" s="14">
        <f t="shared" ca="1" si="18"/>
        <v>100</v>
      </c>
      <c r="N139" s="14">
        <f t="shared" ca="1" si="19"/>
        <v>100</v>
      </c>
      <c r="O139" s="14">
        <f t="shared" ca="1" si="17"/>
        <v>100</v>
      </c>
      <c r="P139" s="14"/>
    </row>
    <row r="140" spans="2:16" ht="23.25" customHeight="1" x14ac:dyDescent="0.3">
      <c r="B140" s="15">
        <f t="shared" ca="1" si="14"/>
        <v>1</v>
      </c>
      <c r="C140" s="16">
        <f t="shared" ca="1" si="20"/>
        <v>1</v>
      </c>
      <c r="D140" s="16">
        <f t="shared" ca="1" si="21"/>
        <v>1900</v>
      </c>
      <c r="E140" s="17" t="str">
        <f ca="1">IF(SUMIFS(Cotização!$J:$J,Cotização!$A:$A,C140,Cotização!$B:$B,D140,Cotização!$D:$D,"Fechamento")=0,E139,SUMIFS(Cotização!$J:$J,Cotização!$A:$A,C140,Cotização!$B:$B,D140,Cotização!$D:$D,"Fechamento"))</f>
        <v>Carteira</v>
      </c>
      <c r="F140" s="17" t="str">
        <f ca="1">IF(SUMIFS(Cotização!$F:$F,Cotização!$A:$A,$C140,Cotização!$B:$B,$D140,Cotização!$D:$D,"Fechamento")=0,F139,SUMIFS(Cotização!$F:$F,Cotização!$A:$A,$C140,Cotização!$B:$B,$D140,Cotização!$D:$D,"Fechamento"))</f>
        <v>$ Cota</v>
      </c>
      <c r="G140" s="46">
        <f t="shared" ca="1" si="22"/>
        <v>0</v>
      </c>
      <c r="H140" s="24">
        <f ca="1">IFERROR(VLOOKUP(B140,Preencher!B:C,2,0),0)</f>
        <v>0</v>
      </c>
      <c r="I140" s="18">
        <f t="shared" ca="1" si="23"/>
        <v>0</v>
      </c>
      <c r="J140" s="24">
        <f ca="1">IFERROR(VLOOKUP(B140,Preencher!B:D,3,0),0)</f>
        <v>0</v>
      </c>
      <c r="K140" s="46">
        <f t="shared" ca="1" si="15"/>
        <v>0</v>
      </c>
      <c r="L140" s="18" t="e">
        <f t="shared" ca="1" si="16"/>
        <v>#VALUE!</v>
      </c>
      <c r="M140" s="14">
        <f t="shared" ca="1" si="18"/>
        <v>100</v>
      </c>
      <c r="N140" s="14">
        <f t="shared" ca="1" si="19"/>
        <v>100</v>
      </c>
      <c r="O140" s="14">
        <f t="shared" ca="1" si="17"/>
        <v>100</v>
      </c>
      <c r="P140" s="14"/>
    </row>
    <row r="141" spans="2:16" ht="23.25" customHeight="1" x14ac:dyDescent="0.3">
      <c r="B141" s="15">
        <f t="shared" ca="1" si="14"/>
        <v>1</v>
      </c>
      <c r="C141" s="16">
        <f t="shared" ca="1" si="20"/>
        <v>1</v>
      </c>
      <c r="D141" s="16">
        <f t="shared" ca="1" si="21"/>
        <v>1900</v>
      </c>
      <c r="E141" s="17" t="str">
        <f ca="1">IF(SUMIFS(Cotização!$J:$J,Cotização!$A:$A,C141,Cotização!$B:$B,D141,Cotização!$D:$D,"Fechamento")=0,E140,SUMIFS(Cotização!$J:$J,Cotização!$A:$A,C141,Cotização!$B:$B,D141,Cotização!$D:$D,"Fechamento"))</f>
        <v>Carteira</v>
      </c>
      <c r="F141" s="17" t="str">
        <f ca="1">IF(SUMIFS(Cotização!$F:$F,Cotização!$A:$A,$C141,Cotização!$B:$B,$D141,Cotização!$D:$D,"Fechamento")=0,F140,SUMIFS(Cotização!$F:$F,Cotização!$A:$A,$C141,Cotização!$B:$B,$D141,Cotização!$D:$D,"Fechamento"))</f>
        <v>$ Cota</v>
      </c>
      <c r="G141" s="46">
        <f t="shared" ca="1" si="22"/>
        <v>0</v>
      </c>
      <c r="H141" s="24">
        <f ca="1">IFERROR(VLOOKUP(B141,Preencher!B:C,2,0),0)</f>
        <v>0</v>
      </c>
      <c r="I141" s="18">
        <f t="shared" ca="1" si="23"/>
        <v>0</v>
      </c>
      <c r="J141" s="24">
        <f ca="1">IFERROR(VLOOKUP(B141,Preencher!B:D,3,0),0)</f>
        <v>0</v>
      </c>
      <c r="K141" s="46">
        <f t="shared" ca="1" si="15"/>
        <v>0</v>
      </c>
      <c r="L141" s="18" t="e">
        <f t="shared" ca="1" si="16"/>
        <v>#VALUE!</v>
      </c>
      <c r="M141" s="14">
        <f t="shared" ca="1" si="18"/>
        <v>100</v>
      </c>
      <c r="N141" s="14">
        <f t="shared" ca="1" si="19"/>
        <v>100</v>
      </c>
      <c r="O141" s="14">
        <f t="shared" ca="1" si="17"/>
        <v>100</v>
      </c>
      <c r="P141" s="14"/>
    </row>
    <row r="142" spans="2:16" ht="23.25" customHeight="1" x14ac:dyDescent="0.3">
      <c r="B142" s="15">
        <f t="shared" ca="1" si="14"/>
        <v>1</v>
      </c>
      <c r="C142" s="16">
        <f t="shared" ca="1" si="20"/>
        <v>1</v>
      </c>
      <c r="D142" s="16">
        <f t="shared" ca="1" si="21"/>
        <v>1900</v>
      </c>
      <c r="E142" s="17" t="str">
        <f ca="1">IF(SUMIFS(Cotização!$J:$J,Cotização!$A:$A,C142,Cotização!$B:$B,D142,Cotização!$D:$D,"Fechamento")=0,E141,SUMIFS(Cotização!$J:$J,Cotização!$A:$A,C142,Cotização!$B:$B,D142,Cotização!$D:$D,"Fechamento"))</f>
        <v>Carteira</v>
      </c>
      <c r="F142" s="17" t="str">
        <f ca="1">IF(SUMIFS(Cotização!$F:$F,Cotização!$A:$A,$C142,Cotização!$B:$B,$D142,Cotização!$D:$D,"Fechamento")=0,F141,SUMIFS(Cotização!$F:$F,Cotização!$A:$A,$C142,Cotização!$B:$B,$D142,Cotização!$D:$D,"Fechamento"))</f>
        <v>$ Cota</v>
      </c>
      <c r="G142" s="46">
        <f t="shared" ca="1" si="22"/>
        <v>0</v>
      </c>
      <c r="H142" s="24">
        <f ca="1">IFERROR(VLOOKUP(B142,Preencher!B:C,2,0),0)</f>
        <v>0</v>
      </c>
      <c r="I142" s="18">
        <f t="shared" ca="1" si="23"/>
        <v>0</v>
      </c>
      <c r="J142" s="24">
        <f ca="1">IFERROR(VLOOKUP(B142,Preencher!B:D,3,0),0)</f>
        <v>0</v>
      </c>
      <c r="K142" s="46">
        <f t="shared" ca="1" si="15"/>
        <v>0</v>
      </c>
      <c r="L142" s="18" t="e">
        <f t="shared" ca="1" si="16"/>
        <v>#VALUE!</v>
      </c>
      <c r="M142" s="14">
        <f t="shared" ca="1" si="18"/>
        <v>100</v>
      </c>
      <c r="N142" s="14">
        <f t="shared" ca="1" si="19"/>
        <v>100</v>
      </c>
      <c r="O142" s="14">
        <f t="shared" ca="1" si="17"/>
        <v>100</v>
      </c>
      <c r="P142" s="14"/>
    </row>
    <row r="143" spans="2:16" ht="23.25" customHeight="1" x14ac:dyDescent="0.3">
      <c r="B143" s="15">
        <f t="shared" ca="1" si="14"/>
        <v>1</v>
      </c>
      <c r="C143" s="16">
        <f t="shared" ca="1" si="20"/>
        <v>1</v>
      </c>
      <c r="D143" s="16">
        <f t="shared" ca="1" si="21"/>
        <v>1900</v>
      </c>
      <c r="E143" s="17" t="str">
        <f ca="1">IF(SUMIFS(Cotização!$J:$J,Cotização!$A:$A,C143,Cotização!$B:$B,D143,Cotização!$D:$D,"Fechamento")=0,E142,SUMIFS(Cotização!$J:$J,Cotização!$A:$A,C143,Cotização!$B:$B,D143,Cotização!$D:$D,"Fechamento"))</f>
        <v>Carteira</v>
      </c>
      <c r="F143" s="17" t="str">
        <f ca="1">IF(SUMIFS(Cotização!$F:$F,Cotização!$A:$A,$C143,Cotização!$B:$B,$D143,Cotização!$D:$D,"Fechamento")=0,F142,SUMIFS(Cotização!$F:$F,Cotização!$A:$A,$C143,Cotização!$B:$B,$D143,Cotização!$D:$D,"Fechamento"))</f>
        <v>$ Cota</v>
      </c>
      <c r="G143" s="46">
        <f t="shared" ca="1" si="22"/>
        <v>0</v>
      </c>
      <c r="H143" s="24">
        <f ca="1">IFERROR(VLOOKUP(B143,Preencher!B:C,2,0),0)</f>
        <v>0</v>
      </c>
      <c r="I143" s="18">
        <f t="shared" ca="1" si="23"/>
        <v>0</v>
      </c>
      <c r="J143" s="24">
        <f ca="1">IFERROR(VLOOKUP(B143,Preencher!B:D,3,0),0)</f>
        <v>0</v>
      </c>
      <c r="K143" s="46">
        <f t="shared" ca="1" si="15"/>
        <v>0</v>
      </c>
      <c r="L143" s="18" t="e">
        <f t="shared" ca="1" si="16"/>
        <v>#VALUE!</v>
      </c>
      <c r="M143" s="14">
        <f t="shared" ca="1" si="18"/>
        <v>100</v>
      </c>
      <c r="N143" s="14">
        <f t="shared" ca="1" si="19"/>
        <v>100</v>
      </c>
      <c r="O143" s="14">
        <f t="shared" ca="1" si="17"/>
        <v>100</v>
      </c>
      <c r="P143" s="14"/>
    </row>
    <row r="144" spans="2:16" ht="23.25" customHeight="1" x14ac:dyDescent="0.3">
      <c r="B144" s="15">
        <f t="shared" ca="1" si="14"/>
        <v>1</v>
      </c>
      <c r="C144" s="16">
        <f t="shared" ca="1" si="20"/>
        <v>1</v>
      </c>
      <c r="D144" s="16">
        <f t="shared" ca="1" si="21"/>
        <v>1900</v>
      </c>
      <c r="E144" s="17" t="str">
        <f ca="1">IF(SUMIFS(Cotização!$J:$J,Cotização!$A:$A,C144,Cotização!$B:$B,D144,Cotização!$D:$D,"Fechamento")=0,E143,SUMIFS(Cotização!$J:$J,Cotização!$A:$A,C144,Cotização!$B:$B,D144,Cotização!$D:$D,"Fechamento"))</f>
        <v>Carteira</v>
      </c>
      <c r="F144" s="17" t="str">
        <f ca="1">IF(SUMIFS(Cotização!$F:$F,Cotização!$A:$A,$C144,Cotização!$B:$B,$D144,Cotização!$D:$D,"Fechamento")=0,F143,SUMIFS(Cotização!$F:$F,Cotização!$A:$A,$C144,Cotização!$B:$B,$D144,Cotização!$D:$D,"Fechamento"))</f>
        <v>$ Cota</v>
      </c>
      <c r="G144" s="46">
        <f t="shared" ca="1" si="22"/>
        <v>0</v>
      </c>
      <c r="H144" s="24">
        <f ca="1">IFERROR(VLOOKUP(B144,Preencher!B:C,2,0),0)</f>
        <v>0</v>
      </c>
      <c r="I144" s="18">
        <f t="shared" ca="1" si="23"/>
        <v>0</v>
      </c>
      <c r="J144" s="24">
        <f ca="1">IFERROR(VLOOKUP(B144,Preencher!B:D,3,0),0)</f>
        <v>0</v>
      </c>
      <c r="K144" s="46">
        <f t="shared" ca="1" si="15"/>
        <v>0</v>
      </c>
      <c r="L144" s="18" t="e">
        <f t="shared" ca="1" si="16"/>
        <v>#VALUE!</v>
      </c>
      <c r="M144" s="14">
        <f t="shared" ca="1" si="18"/>
        <v>100</v>
      </c>
      <c r="N144" s="14">
        <f t="shared" ca="1" si="19"/>
        <v>100</v>
      </c>
      <c r="O144" s="14">
        <f t="shared" ca="1" si="17"/>
        <v>100</v>
      </c>
      <c r="P144" s="14"/>
    </row>
    <row r="145" spans="2:16" ht="23.25" customHeight="1" x14ac:dyDescent="0.3">
      <c r="B145" s="15">
        <f t="shared" ca="1" si="14"/>
        <v>1</v>
      </c>
      <c r="C145" s="16">
        <f t="shared" ca="1" si="20"/>
        <v>1</v>
      </c>
      <c r="D145" s="16">
        <f t="shared" ca="1" si="21"/>
        <v>1900</v>
      </c>
      <c r="E145" s="17" t="str">
        <f ca="1">IF(SUMIFS(Cotização!$J:$J,Cotização!$A:$A,C145,Cotização!$B:$B,D145,Cotização!$D:$D,"Fechamento")=0,E144,SUMIFS(Cotização!$J:$J,Cotização!$A:$A,C145,Cotização!$B:$B,D145,Cotização!$D:$D,"Fechamento"))</f>
        <v>Carteira</v>
      </c>
      <c r="F145" s="17" t="str">
        <f ca="1">IF(SUMIFS(Cotização!$F:$F,Cotização!$A:$A,$C145,Cotização!$B:$B,$D145,Cotização!$D:$D,"Fechamento")=0,F144,SUMIFS(Cotização!$F:$F,Cotização!$A:$A,$C145,Cotização!$B:$B,$D145,Cotização!$D:$D,"Fechamento"))</f>
        <v>$ Cota</v>
      </c>
      <c r="G145" s="46">
        <f t="shared" ca="1" si="22"/>
        <v>0</v>
      </c>
      <c r="H145" s="24">
        <f ca="1">IFERROR(VLOOKUP(B145,Preencher!B:C,2,0),0)</f>
        <v>0</v>
      </c>
      <c r="I145" s="18">
        <f t="shared" ca="1" si="23"/>
        <v>0</v>
      </c>
      <c r="J145" s="24">
        <f ca="1">IFERROR(VLOOKUP(B145,Preencher!B:D,3,0),0)</f>
        <v>0</v>
      </c>
      <c r="K145" s="46">
        <f t="shared" ca="1" si="15"/>
        <v>0</v>
      </c>
      <c r="L145" s="18" t="e">
        <f t="shared" ca="1" si="16"/>
        <v>#VALUE!</v>
      </c>
      <c r="M145" s="14">
        <f t="shared" ca="1" si="18"/>
        <v>100</v>
      </c>
      <c r="N145" s="14">
        <f t="shared" ca="1" si="19"/>
        <v>100</v>
      </c>
      <c r="O145" s="14">
        <f t="shared" ca="1" si="17"/>
        <v>100</v>
      </c>
      <c r="P145" s="14"/>
    </row>
    <row r="146" spans="2:16" ht="23.25" customHeight="1" x14ac:dyDescent="0.3">
      <c r="B146" s="15">
        <f t="shared" ca="1" si="14"/>
        <v>1</v>
      </c>
      <c r="C146" s="16">
        <f t="shared" ca="1" si="20"/>
        <v>1</v>
      </c>
      <c r="D146" s="16">
        <f t="shared" ca="1" si="21"/>
        <v>1900</v>
      </c>
      <c r="E146" s="17" t="str">
        <f ca="1">IF(SUMIFS(Cotização!$J:$J,Cotização!$A:$A,C146,Cotização!$B:$B,D146,Cotização!$D:$D,"Fechamento")=0,E145,SUMIFS(Cotização!$J:$J,Cotização!$A:$A,C146,Cotização!$B:$B,D146,Cotização!$D:$D,"Fechamento"))</f>
        <v>Carteira</v>
      </c>
      <c r="F146" s="17" t="str">
        <f ca="1">IF(SUMIFS(Cotização!$F:$F,Cotização!$A:$A,$C146,Cotização!$B:$B,$D146,Cotização!$D:$D,"Fechamento")=0,F145,SUMIFS(Cotização!$F:$F,Cotização!$A:$A,$C146,Cotização!$B:$B,$D146,Cotização!$D:$D,"Fechamento"))</f>
        <v>$ Cota</v>
      </c>
      <c r="G146" s="46">
        <f t="shared" ca="1" si="22"/>
        <v>0</v>
      </c>
      <c r="H146" s="24">
        <f ca="1">IFERROR(VLOOKUP(B146,Preencher!B:C,2,0),0)</f>
        <v>0</v>
      </c>
      <c r="I146" s="18">
        <f t="shared" ca="1" si="23"/>
        <v>0</v>
      </c>
      <c r="J146" s="24">
        <f ca="1">IFERROR(VLOOKUP(B146,Preencher!B:D,3,0),0)</f>
        <v>0</v>
      </c>
      <c r="K146" s="46">
        <f t="shared" ca="1" si="15"/>
        <v>0</v>
      </c>
      <c r="L146" s="18" t="e">
        <f t="shared" ca="1" si="16"/>
        <v>#VALUE!</v>
      </c>
      <c r="M146" s="14">
        <f t="shared" ca="1" si="18"/>
        <v>100</v>
      </c>
      <c r="N146" s="14">
        <f t="shared" ca="1" si="19"/>
        <v>100</v>
      </c>
      <c r="O146" s="14">
        <f t="shared" ca="1" si="17"/>
        <v>100</v>
      </c>
      <c r="P146" s="14"/>
    </row>
    <row r="147" spans="2:16" ht="23.25" customHeight="1" x14ac:dyDescent="0.3">
      <c r="B147" s="15">
        <f t="shared" ca="1" si="14"/>
        <v>1</v>
      </c>
      <c r="C147" s="16">
        <f t="shared" ca="1" si="20"/>
        <v>1</v>
      </c>
      <c r="D147" s="16">
        <f t="shared" ca="1" si="21"/>
        <v>1900</v>
      </c>
      <c r="E147" s="17" t="str">
        <f ca="1">IF(SUMIFS(Cotização!$J:$J,Cotização!$A:$A,C147,Cotização!$B:$B,D147,Cotização!$D:$D,"Fechamento")=0,E146,SUMIFS(Cotização!$J:$J,Cotização!$A:$A,C147,Cotização!$B:$B,D147,Cotização!$D:$D,"Fechamento"))</f>
        <v>Carteira</v>
      </c>
      <c r="F147" s="17" t="str">
        <f ca="1">IF(SUMIFS(Cotização!$F:$F,Cotização!$A:$A,$C147,Cotização!$B:$B,$D147,Cotização!$D:$D,"Fechamento")=0,F146,SUMIFS(Cotização!$F:$F,Cotização!$A:$A,$C147,Cotização!$B:$B,$D147,Cotização!$D:$D,"Fechamento"))</f>
        <v>$ Cota</v>
      </c>
      <c r="G147" s="46">
        <f t="shared" ca="1" si="22"/>
        <v>0</v>
      </c>
      <c r="H147" s="24">
        <f ca="1">IFERROR(VLOOKUP(B147,Preencher!B:C,2,0),0)</f>
        <v>0</v>
      </c>
      <c r="I147" s="18">
        <f t="shared" ca="1" si="23"/>
        <v>0</v>
      </c>
      <c r="J147" s="24">
        <f ca="1">IFERROR(VLOOKUP(B147,Preencher!B:D,3,0),0)</f>
        <v>0</v>
      </c>
      <c r="K147" s="46">
        <f t="shared" ca="1" si="15"/>
        <v>0</v>
      </c>
      <c r="L147" s="18" t="e">
        <f t="shared" ca="1" si="16"/>
        <v>#VALUE!</v>
      </c>
      <c r="M147" s="14">
        <f t="shared" ca="1" si="18"/>
        <v>100</v>
      </c>
      <c r="N147" s="14">
        <f t="shared" ca="1" si="19"/>
        <v>100</v>
      </c>
      <c r="O147" s="14">
        <f t="shared" ca="1" si="17"/>
        <v>100</v>
      </c>
      <c r="P147" s="14"/>
    </row>
    <row r="148" spans="2:16" ht="23.25" customHeight="1" x14ac:dyDescent="0.3">
      <c r="B148" s="15">
        <f t="shared" ref="B148:B211" ca="1" si="24">IF(B147=1,B147,IF(EDATE(B147,1)&gt;TODAY(),1,EDATE(B147,1)))</f>
        <v>1</v>
      </c>
      <c r="C148" s="16">
        <f t="shared" ca="1" si="20"/>
        <v>1</v>
      </c>
      <c r="D148" s="16">
        <f t="shared" ca="1" si="21"/>
        <v>1900</v>
      </c>
      <c r="E148" s="17" t="str">
        <f ca="1">IF(SUMIFS(Cotização!$J:$J,Cotização!$A:$A,C148,Cotização!$B:$B,D148,Cotização!$D:$D,"Fechamento")=0,E147,SUMIFS(Cotização!$J:$J,Cotização!$A:$A,C148,Cotização!$B:$B,D148,Cotização!$D:$D,"Fechamento"))</f>
        <v>Carteira</v>
      </c>
      <c r="F148" s="17" t="str">
        <f ca="1">IF(SUMIFS(Cotização!$F:$F,Cotização!$A:$A,$C148,Cotização!$B:$B,$D148,Cotização!$D:$D,"Fechamento")=0,F147,SUMIFS(Cotização!$F:$F,Cotização!$A:$A,$C148,Cotização!$B:$B,$D148,Cotização!$D:$D,"Fechamento"))</f>
        <v>$ Cota</v>
      </c>
      <c r="G148" s="46">
        <f t="shared" ca="1" si="22"/>
        <v>0</v>
      </c>
      <c r="H148" s="24">
        <f ca="1">IFERROR(VLOOKUP(B148,Preencher!B:C,2,0),0)</f>
        <v>0</v>
      </c>
      <c r="I148" s="18">
        <f t="shared" ca="1" si="23"/>
        <v>0</v>
      </c>
      <c r="J148" s="24">
        <f ca="1">IFERROR(VLOOKUP(B148,Preencher!B:D,3,0),0)</f>
        <v>0</v>
      </c>
      <c r="K148" s="46">
        <f t="shared" ref="K148:K211" ca="1" si="25">(((1+(G148/100))/(1+(J148/100)))-1)*100</f>
        <v>0</v>
      </c>
      <c r="L148" s="18" t="e">
        <f t="shared" ref="L148:L211" ca="1" si="26">E148-(E148/(1+(K148/100)))</f>
        <v>#VALUE!</v>
      </c>
      <c r="M148" s="14">
        <f t="shared" ca="1" si="18"/>
        <v>100</v>
      </c>
      <c r="N148" s="14">
        <f t="shared" ca="1" si="19"/>
        <v>100</v>
      </c>
      <c r="O148" s="14">
        <f t="shared" ref="O148:O211" ca="1" si="27">O147*(K148/100)+O147</f>
        <v>100</v>
      </c>
      <c r="P148" s="14"/>
    </row>
    <row r="149" spans="2:16" ht="23.25" customHeight="1" x14ac:dyDescent="0.3">
      <c r="B149" s="15">
        <f t="shared" ca="1" si="24"/>
        <v>1</v>
      </c>
      <c r="C149" s="16">
        <f t="shared" ca="1" si="20"/>
        <v>1</v>
      </c>
      <c r="D149" s="16">
        <f t="shared" ca="1" si="21"/>
        <v>1900</v>
      </c>
      <c r="E149" s="17" t="str">
        <f ca="1">IF(SUMIFS(Cotização!$J:$J,Cotização!$A:$A,C149,Cotização!$B:$B,D149,Cotização!$D:$D,"Fechamento")=0,E148,SUMIFS(Cotização!$J:$J,Cotização!$A:$A,C149,Cotização!$B:$B,D149,Cotização!$D:$D,"Fechamento"))</f>
        <v>Carteira</v>
      </c>
      <c r="F149" s="17" t="str">
        <f ca="1">IF(SUMIFS(Cotização!$F:$F,Cotização!$A:$A,$C149,Cotização!$B:$B,$D149,Cotização!$D:$D,"Fechamento")=0,F148,SUMIFS(Cotização!$F:$F,Cotização!$A:$A,$C149,Cotização!$B:$B,$D149,Cotização!$D:$D,"Fechamento"))</f>
        <v>$ Cota</v>
      </c>
      <c r="G149" s="46">
        <f t="shared" ca="1" si="22"/>
        <v>0</v>
      </c>
      <c r="H149" s="24">
        <f ca="1">IFERROR(VLOOKUP(B149,Preencher!B:C,2,0),0)</f>
        <v>0</v>
      </c>
      <c r="I149" s="18">
        <f t="shared" ca="1" si="23"/>
        <v>0</v>
      </c>
      <c r="J149" s="24">
        <f ca="1">IFERROR(VLOOKUP(B149,Preencher!B:D,3,0),0)</f>
        <v>0</v>
      </c>
      <c r="K149" s="46">
        <f t="shared" ca="1" si="25"/>
        <v>0</v>
      </c>
      <c r="L149" s="18" t="e">
        <f t="shared" ca="1" si="26"/>
        <v>#VALUE!</v>
      </c>
      <c r="M149" s="14">
        <f t="shared" ref="M149:M212" ca="1" si="28">M148*(G149/100)+M148</f>
        <v>100</v>
      </c>
      <c r="N149" s="14">
        <f t="shared" ref="N149:N212" ca="1" si="29">N148*(H149/100)+N148</f>
        <v>100</v>
      </c>
      <c r="O149" s="14">
        <f t="shared" ca="1" si="27"/>
        <v>100</v>
      </c>
      <c r="P149" s="14"/>
    </row>
    <row r="150" spans="2:16" ht="23.25" customHeight="1" x14ac:dyDescent="0.3">
      <c r="B150" s="15">
        <f t="shared" ca="1" si="24"/>
        <v>1</v>
      </c>
      <c r="C150" s="16">
        <f t="shared" ca="1" si="20"/>
        <v>1</v>
      </c>
      <c r="D150" s="16">
        <f t="shared" ca="1" si="21"/>
        <v>1900</v>
      </c>
      <c r="E150" s="17" t="str">
        <f ca="1">IF(SUMIFS(Cotização!$J:$J,Cotização!$A:$A,C150,Cotização!$B:$B,D150,Cotização!$D:$D,"Fechamento")=0,E149,SUMIFS(Cotização!$J:$J,Cotização!$A:$A,C150,Cotização!$B:$B,D150,Cotização!$D:$D,"Fechamento"))</f>
        <v>Carteira</v>
      </c>
      <c r="F150" s="17" t="str">
        <f ca="1">IF(SUMIFS(Cotização!$F:$F,Cotização!$A:$A,$C150,Cotização!$B:$B,$D150,Cotização!$D:$D,"Fechamento")=0,F149,SUMIFS(Cotização!$F:$F,Cotização!$A:$A,$C150,Cotização!$B:$B,$D150,Cotização!$D:$D,"Fechamento"))</f>
        <v>$ Cota</v>
      </c>
      <c r="G150" s="46">
        <f t="shared" ca="1" si="22"/>
        <v>0</v>
      </c>
      <c r="H150" s="24">
        <f ca="1">IFERROR(VLOOKUP(B150,Preencher!B:C,2,0),0)</f>
        <v>0</v>
      </c>
      <c r="I150" s="18">
        <f t="shared" ca="1" si="23"/>
        <v>0</v>
      </c>
      <c r="J150" s="24">
        <f ca="1">IFERROR(VLOOKUP(B150,Preencher!B:D,3,0),0)</f>
        <v>0</v>
      </c>
      <c r="K150" s="46">
        <f t="shared" ca="1" si="25"/>
        <v>0</v>
      </c>
      <c r="L150" s="18" t="e">
        <f t="shared" ca="1" si="26"/>
        <v>#VALUE!</v>
      </c>
      <c r="M150" s="14">
        <f t="shared" ca="1" si="28"/>
        <v>100</v>
      </c>
      <c r="N150" s="14">
        <f t="shared" ca="1" si="29"/>
        <v>100</v>
      </c>
      <c r="O150" s="14">
        <f t="shared" ca="1" si="27"/>
        <v>100</v>
      </c>
      <c r="P150" s="14"/>
    </row>
    <row r="151" spans="2:16" ht="23.25" customHeight="1" x14ac:dyDescent="0.3">
      <c r="B151" s="15">
        <f t="shared" ca="1" si="24"/>
        <v>1</v>
      </c>
      <c r="C151" s="16">
        <f t="shared" ca="1" si="20"/>
        <v>1</v>
      </c>
      <c r="D151" s="16">
        <f t="shared" ca="1" si="21"/>
        <v>1900</v>
      </c>
      <c r="E151" s="17" t="str">
        <f ca="1">IF(SUMIFS(Cotização!$J:$J,Cotização!$A:$A,C151,Cotização!$B:$B,D151,Cotização!$D:$D,"Fechamento")=0,E150,SUMIFS(Cotização!$J:$J,Cotização!$A:$A,C151,Cotização!$B:$B,D151,Cotização!$D:$D,"Fechamento"))</f>
        <v>Carteira</v>
      </c>
      <c r="F151" s="17" t="str">
        <f ca="1">IF(SUMIFS(Cotização!$F:$F,Cotização!$A:$A,$C151,Cotização!$B:$B,$D151,Cotização!$D:$D,"Fechamento")=0,F150,SUMIFS(Cotização!$F:$F,Cotização!$A:$A,$C151,Cotização!$B:$B,$D151,Cotização!$D:$D,"Fechamento"))</f>
        <v>$ Cota</v>
      </c>
      <c r="G151" s="46">
        <f t="shared" ca="1" si="22"/>
        <v>0</v>
      </c>
      <c r="H151" s="24">
        <f ca="1">IFERROR(VLOOKUP(B151,Preencher!B:C,2,0),0)</f>
        <v>0</v>
      </c>
      <c r="I151" s="18">
        <f t="shared" ca="1" si="23"/>
        <v>0</v>
      </c>
      <c r="J151" s="24">
        <f ca="1">IFERROR(VLOOKUP(B151,Preencher!B:D,3,0),0)</f>
        <v>0</v>
      </c>
      <c r="K151" s="46">
        <f t="shared" ca="1" si="25"/>
        <v>0</v>
      </c>
      <c r="L151" s="18" t="e">
        <f t="shared" ca="1" si="26"/>
        <v>#VALUE!</v>
      </c>
      <c r="M151" s="14">
        <f t="shared" ca="1" si="28"/>
        <v>100</v>
      </c>
      <c r="N151" s="14">
        <f t="shared" ca="1" si="29"/>
        <v>100</v>
      </c>
      <c r="O151" s="14">
        <f t="shared" ca="1" si="27"/>
        <v>100</v>
      </c>
      <c r="P151" s="14"/>
    </row>
    <row r="152" spans="2:16" ht="23.25" customHeight="1" x14ac:dyDescent="0.3">
      <c r="B152" s="15">
        <f t="shared" ca="1" si="24"/>
        <v>1</v>
      </c>
      <c r="C152" s="16">
        <f t="shared" ca="1" si="20"/>
        <v>1</v>
      </c>
      <c r="D152" s="16">
        <f t="shared" ca="1" si="21"/>
        <v>1900</v>
      </c>
      <c r="E152" s="17" t="str">
        <f ca="1">IF(SUMIFS(Cotização!$J:$J,Cotização!$A:$A,C152,Cotização!$B:$B,D152,Cotização!$D:$D,"Fechamento")=0,E151,SUMIFS(Cotização!$J:$J,Cotização!$A:$A,C152,Cotização!$B:$B,D152,Cotização!$D:$D,"Fechamento"))</f>
        <v>Carteira</v>
      </c>
      <c r="F152" s="17" t="str">
        <f ca="1">IF(SUMIFS(Cotização!$F:$F,Cotização!$A:$A,$C152,Cotização!$B:$B,$D152,Cotização!$D:$D,"Fechamento")=0,F151,SUMIFS(Cotização!$F:$F,Cotização!$A:$A,$C152,Cotização!$B:$B,$D152,Cotização!$D:$D,"Fechamento"))</f>
        <v>$ Cota</v>
      </c>
      <c r="G152" s="46">
        <f t="shared" ca="1" si="22"/>
        <v>0</v>
      </c>
      <c r="H152" s="24">
        <f ca="1">IFERROR(VLOOKUP(B152,Preencher!B:C,2,0),0)</f>
        <v>0</v>
      </c>
      <c r="I152" s="18">
        <f t="shared" ca="1" si="23"/>
        <v>0</v>
      </c>
      <c r="J152" s="24">
        <f ca="1">IFERROR(VLOOKUP(B152,Preencher!B:D,3,0),0)</f>
        <v>0</v>
      </c>
      <c r="K152" s="46">
        <f t="shared" ca="1" si="25"/>
        <v>0</v>
      </c>
      <c r="L152" s="18" t="e">
        <f t="shared" ca="1" si="26"/>
        <v>#VALUE!</v>
      </c>
      <c r="M152" s="14">
        <f t="shared" ca="1" si="28"/>
        <v>100</v>
      </c>
      <c r="N152" s="14">
        <f t="shared" ca="1" si="29"/>
        <v>100</v>
      </c>
      <c r="O152" s="14">
        <f t="shared" ca="1" si="27"/>
        <v>100</v>
      </c>
      <c r="P152" s="14"/>
    </row>
    <row r="153" spans="2:16" ht="23.25" customHeight="1" x14ac:dyDescent="0.3">
      <c r="B153" s="15">
        <f t="shared" ca="1" si="24"/>
        <v>1</v>
      </c>
      <c r="C153" s="16">
        <f t="shared" ca="1" si="20"/>
        <v>1</v>
      </c>
      <c r="D153" s="16">
        <f t="shared" ca="1" si="21"/>
        <v>1900</v>
      </c>
      <c r="E153" s="17" t="str">
        <f ca="1">IF(SUMIFS(Cotização!$J:$J,Cotização!$A:$A,C153,Cotização!$B:$B,D153,Cotização!$D:$D,"Fechamento")=0,E152,SUMIFS(Cotização!$J:$J,Cotização!$A:$A,C153,Cotização!$B:$B,D153,Cotização!$D:$D,"Fechamento"))</f>
        <v>Carteira</v>
      </c>
      <c r="F153" s="17" t="str">
        <f ca="1">IF(SUMIFS(Cotização!$F:$F,Cotização!$A:$A,$C153,Cotização!$B:$B,$D153,Cotização!$D:$D,"Fechamento")=0,F152,SUMIFS(Cotização!$F:$F,Cotização!$A:$A,$C153,Cotização!$B:$B,$D153,Cotização!$D:$D,"Fechamento"))</f>
        <v>$ Cota</v>
      </c>
      <c r="G153" s="46">
        <f t="shared" ca="1" si="22"/>
        <v>0</v>
      </c>
      <c r="H153" s="24">
        <f ca="1">IFERROR(VLOOKUP(B153,Preencher!B:C,2,0),0)</f>
        <v>0</v>
      </c>
      <c r="I153" s="18">
        <f t="shared" ca="1" si="23"/>
        <v>0</v>
      </c>
      <c r="J153" s="24">
        <f ca="1">IFERROR(VLOOKUP(B153,Preencher!B:D,3,0),0)</f>
        <v>0</v>
      </c>
      <c r="K153" s="46">
        <f t="shared" ca="1" si="25"/>
        <v>0</v>
      </c>
      <c r="L153" s="18" t="e">
        <f t="shared" ca="1" si="26"/>
        <v>#VALUE!</v>
      </c>
      <c r="M153" s="14">
        <f t="shared" ca="1" si="28"/>
        <v>100</v>
      </c>
      <c r="N153" s="14">
        <f t="shared" ca="1" si="29"/>
        <v>100</v>
      </c>
      <c r="O153" s="14">
        <f t="shared" ca="1" si="27"/>
        <v>100</v>
      </c>
      <c r="P153" s="14"/>
    </row>
    <row r="154" spans="2:16" ht="23.25" customHeight="1" x14ac:dyDescent="0.3">
      <c r="B154" s="15">
        <f t="shared" ca="1" si="24"/>
        <v>1</v>
      </c>
      <c r="C154" s="16">
        <f t="shared" ca="1" si="20"/>
        <v>1</v>
      </c>
      <c r="D154" s="16">
        <f t="shared" ca="1" si="21"/>
        <v>1900</v>
      </c>
      <c r="E154" s="17" t="str">
        <f ca="1">IF(SUMIFS(Cotização!$J:$J,Cotização!$A:$A,C154,Cotização!$B:$B,D154,Cotização!$D:$D,"Fechamento")=0,E153,SUMIFS(Cotização!$J:$J,Cotização!$A:$A,C154,Cotização!$B:$B,D154,Cotização!$D:$D,"Fechamento"))</f>
        <v>Carteira</v>
      </c>
      <c r="F154" s="17" t="str">
        <f ca="1">IF(SUMIFS(Cotização!$F:$F,Cotização!$A:$A,$C154,Cotização!$B:$B,$D154,Cotização!$D:$D,"Fechamento")=0,F153,SUMIFS(Cotização!$F:$F,Cotização!$A:$A,$C154,Cotização!$B:$B,$D154,Cotização!$D:$D,"Fechamento"))</f>
        <v>$ Cota</v>
      </c>
      <c r="G154" s="46">
        <f t="shared" ca="1" si="22"/>
        <v>0</v>
      </c>
      <c r="H154" s="24">
        <f ca="1">IFERROR(VLOOKUP(B154,Preencher!B:C,2,0),0)</f>
        <v>0</v>
      </c>
      <c r="I154" s="18">
        <f t="shared" ca="1" si="23"/>
        <v>0</v>
      </c>
      <c r="J154" s="24">
        <f ca="1">IFERROR(VLOOKUP(B154,Preencher!B:D,3,0),0)</f>
        <v>0</v>
      </c>
      <c r="K154" s="46">
        <f t="shared" ca="1" si="25"/>
        <v>0</v>
      </c>
      <c r="L154" s="18" t="e">
        <f t="shared" ca="1" si="26"/>
        <v>#VALUE!</v>
      </c>
      <c r="M154" s="14">
        <f t="shared" ca="1" si="28"/>
        <v>100</v>
      </c>
      <c r="N154" s="14">
        <f t="shared" ca="1" si="29"/>
        <v>100</v>
      </c>
      <c r="O154" s="14">
        <f t="shared" ca="1" si="27"/>
        <v>100</v>
      </c>
      <c r="P154" s="14"/>
    </row>
    <row r="155" spans="2:16" ht="23.25" customHeight="1" x14ac:dyDescent="0.3">
      <c r="B155" s="15">
        <f t="shared" ca="1" si="24"/>
        <v>1</v>
      </c>
      <c r="C155" s="16">
        <f t="shared" ca="1" si="20"/>
        <v>1</v>
      </c>
      <c r="D155" s="16">
        <f t="shared" ca="1" si="21"/>
        <v>1900</v>
      </c>
      <c r="E155" s="17" t="str">
        <f ca="1">IF(SUMIFS(Cotização!$J:$J,Cotização!$A:$A,C155,Cotização!$B:$B,D155,Cotização!$D:$D,"Fechamento")=0,E154,SUMIFS(Cotização!$J:$J,Cotização!$A:$A,C155,Cotização!$B:$B,D155,Cotização!$D:$D,"Fechamento"))</f>
        <v>Carteira</v>
      </c>
      <c r="F155" s="17" t="str">
        <f ca="1">IF(SUMIFS(Cotização!$F:$F,Cotização!$A:$A,$C155,Cotização!$B:$B,$D155,Cotização!$D:$D,"Fechamento")=0,F154,SUMIFS(Cotização!$F:$F,Cotização!$A:$A,$C155,Cotização!$B:$B,$D155,Cotização!$D:$D,"Fechamento"))</f>
        <v>$ Cota</v>
      </c>
      <c r="G155" s="46">
        <f t="shared" ca="1" si="22"/>
        <v>0</v>
      </c>
      <c r="H155" s="24">
        <f ca="1">IFERROR(VLOOKUP(B155,Preencher!B:C,2,0),0)</f>
        <v>0</v>
      </c>
      <c r="I155" s="18">
        <f t="shared" ca="1" si="23"/>
        <v>0</v>
      </c>
      <c r="J155" s="24">
        <f ca="1">IFERROR(VLOOKUP(B155,Preencher!B:D,3,0),0)</f>
        <v>0</v>
      </c>
      <c r="K155" s="46">
        <f t="shared" ca="1" si="25"/>
        <v>0</v>
      </c>
      <c r="L155" s="18" t="e">
        <f t="shared" ca="1" si="26"/>
        <v>#VALUE!</v>
      </c>
      <c r="M155" s="14">
        <f t="shared" ca="1" si="28"/>
        <v>100</v>
      </c>
      <c r="N155" s="14">
        <f t="shared" ca="1" si="29"/>
        <v>100</v>
      </c>
      <c r="O155" s="14">
        <f t="shared" ca="1" si="27"/>
        <v>100</v>
      </c>
      <c r="P155" s="14"/>
    </row>
    <row r="156" spans="2:16" ht="23.25" customHeight="1" x14ac:dyDescent="0.3">
      <c r="B156" s="15">
        <f t="shared" ca="1" si="24"/>
        <v>1</v>
      </c>
      <c r="C156" s="16">
        <f t="shared" ca="1" si="20"/>
        <v>1</v>
      </c>
      <c r="D156" s="16">
        <f t="shared" ca="1" si="21"/>
        <v>1900</v>
      </c>
      <c r="E156" s="17" t="str">
        <f ca="1">IF(SUMIFS(Cotização!$J:$J,Cotização!$A:$A,C156,Cotização!$B:$B,D156,Cotização!$D:$D,"Fechamento")=0,E155,SUMIFS(Cotização!$J:$J,Cotização!$A:$A,C156,Cotização!$B:$B,D156,Cotização!$D:$D,"Fechamento"))</f>
        <v>Carteira</v>
      </c>
      <c r="F156" s="17" t="str">
        <f ca="1">IF(SUMIFS(Cotização!$F:$F,Cotização!$A:$A,$C156,Cotização!$B:$B,$D156,Cotização!$D:$D,"Fechamento")=0,F155,SUMIFS(Cotização!$F:$F,Cotização!$A:$A,$C156,Cotização!$B:$B,$D156,Cotização!$D:$D,"Fechamento"))</f>
        <v>$ Cota</v>
      </c>
      <c r="G156" s="46">
        <f t="shared" ca="1" si="22"/>
        <v>0</v>
      </c>
      <c r="H156" s="24">
        <f ca="1">IFERROR(VLOOKUP(B156,Preencher!B:C,2,0),0)</f>
        <v>0</v>
      </c>
      <c r="I156" s="18">
        <f t="shared" ca="1" si="23"/>
        <v>0</v>
      </c>
      <c r="J156" s="24">
        <f ca="1">IFERROR(VLOOKUP(B156,Preencher!B:D,3,0),0)</f>
        <v>0</v>
      </c>
      <c r="K156" s="46">
        <f t="shared" ca="1" si="25"/>
        <v>0</v>
      </c>
      <c r="L156" s="18" t="e">
        <f t="shared" ca="1" si="26"/>
        <v>#VALUE!</v>
      </c>
      <c r="M156" s="14">
        <f t="shared" ca="1" si="28"/>
        <v>100</v>
      </c>
      <c r="N156" s="14">
        <f t="shared" ca="1" si="29"/>
        <v>100</v>
      </c>
      <c r="O156" s="14">
        <f t="shared" ca="1" si="27"/>
        <v>100</v>
      </c>
      <c r="P156" s="14"/>
    </row>
    <row r="157" spans="2:16" ht="23.25" customHeight="1" x14ac:dyDescent="0.3">
      <c r="B157" s="15">
        <f t="shared" ca="1" si="24"/>
        <v>1</v>
      </c>
      <c r="C157" s="16">
        <f t="shared" ca="1" si="20"/>
        <v>1</v>
      </c>
      <c r="D157" s="16">
        <f t="shared" ca="1" si="21"/>
        <v>1900</v>
      </c>
      <c r="E157" s="17" t="str">
        <f ca="1">IF(SUMIFS(Cotização!$J:$J,Cotização!$A:$A,C157,Cotização!$B:$B,D157,Cotização!$D:$D,"Fechamento")=0,E156,SUMIFS(Cotização!$J:$J,Cotização!$A:$A,C157,Cotização!$B:$B,D157,Cotização!$D:$D,"Fechamento"))</f>
        <v>Carteira</v>
      </c>
      <c r="F157" s="17" t="str">
        <f ca="1">IF(SUMIFS(Cotização!$F:$F,Cotização!$A:$A,$C157,Cotização!$B:$B,$D157,Cotização!$D:$D,"Fechamento")=0,F156,SUMIFS(Cotização!$F:$F,Cotização!$A:$A,$C157,Cotização!$B:$B,$D157,Cotização!$D:$D,"Fechamento"))</f>
        <v>$ Cota</v>
      </c>
      <c r="G157" s="46">
        <f t="shared" ca="1" si="22"/>
        <v>0</v>
      </c>
      <c r="H157" s="24">
        <f ca="1">IFERROR(VLOOKUP(B157,Preencher!B:C,2,0),0)</f>
        <v>0</v>
      </c>
      <c r="I157" s="18">
        <f t="shared" ca="1" si="23"/>
        <v>0</v>
      </c>
      <c r="J157" s="24">
        <f ca="1">IFERROR(VLOOKUP(B157,Preencher!B:D,3,0),0)</f>
        <v>0</v>
      </c>
      <c r="K157" s="46">
        <f t="shared" ca="1" si="25"/>
        <v>0</v>
      </c>
      <c r="L157" s="18" t="e">
        <f t="shared" ca="1" si="26"/>
        <v>#VALUE!</v>
      </c>
      <c r="M157" s="14">
        <f t="shared" ca="1" si="28"/>
        <v>100</v>
      </c>
      <c r="N157" s="14">
        <f t="shared" ca="1" si="29"/>
        <v>100</v>
      </c>
      <c r="O157" s="14">
        <f t="shared" ca="1" si="27"/>
        <v>100</v>
      </c>
      <c r="P157" s="14"/>
    </row>
    <row r="158" spans="2:16" ht="23.25" customHeight="1" x14ac:dyDescent="0.3">
      <c r="B158" s="15">
        <f t="shared" ca="1" si="24"/>
        <v>1</v>
      </c>
      <c r="C158" s="16">
        <f t="shared" ca="1" si="20"/>
        <v>1</v>
      </c>
      <c r="D158" s="16">
        <f t="shared" ca="1" si="21"/>
        <v>1900</v>
      </c>
      <c r="E158" s="17" t="str">
        <f ca="1">IF(SUMIFS(Cotização!$J:$J,Cotização!$A:$A,C158,Cotização!$B:$B,D158,Cotização!$D:$D,"Fechamento")=0,E157,SUMIFS(Cotização!$J:$J,Cotização!$A:$A,C158,Cotização!$B:$B,D158,Cotização!$D:$D,"Fechamento"))</f>
        <v>Carteira</v>
      </c>
      <c r="F158" s="17" t="str">
        <f ca="1">IF(SUMIFS(Cotização!$F:$F,Cotização!$A:$A,$C158,Cotização!$B:$B,$D158,Cotização!$D:$D,"Fechamento")=0,F157,SUMIFS(Cotização!$F:$F,Cotização!$A:$A,$C158,Cotização!$B:$B,$D158,Cotização!$D:$D,"Fechamento"))</f>
        <v>$ Cota</v>
      </c>
      <c r="G158" s="46">
        <f t="shared" ca="1" si="22"/>
        <v>0</v>
      </c>
      <c r="H158" s="24">
        <f ca="1">IFERROR(VLOOKUP(B158,Preencher!B:C,2,0),0)</f>
        <v>0</v>
      </c>
      <c r="I158" s="18">
        <f t="shared" ca="1" si="23"/>
        <v>0</v>
      </c>
      <c r="J158" s="24">
        <f ca="1">IFERROR(VLOOKUP(B158,Preencher!B:D,3,0),0)</f>
        <v>0</v>
      </c>
      <c r="K158" s="46">
        <f t="shared" ca="1" si="25"/>
        <v>0</v>
      </c>
      <c r="L158" s="18" t="e">
        <f t="shared" ca="1" si="26"/>
        <v>#VALUE!</v>
      </c>
      <c r="M158" s="14">
        <f t="shared" ca="1" si="28"/>
        <v>100</v>
      </c>
      <c r="N158" s="14">
        <f t="shared" ca="1" si="29"/>
        <v>100</v>
      </c>
      <c r="O158" s="14">
        <f t="shared" ca="1" si="27"/>
        <v>100</v>
      </c>
      <c r="P158" s="14"/>
    </row>
    <row r="159" spans="2:16" ht="23.25" customHeight="1" x14ac:dyDescent="0.3">
      <c r="B159" s="15">
        <f t="shared" ca="1" si="24"/>
        <v>1</v>
      </c>
      <c r="C159" s="16">
        <f t="shared" ca="1" si="20"/>
        <v>1</v>
      </c>
      <c r="D159" s="16">
        <f t="shared" ca="1" si="21"/>
        <v>1900</v>
      </c>
      <c r="E159" s="17" t="str">
        <f ca="1">IF(SUMIFS(Cotização!$J:$J,Cotização!$A:$A,C159,Cotização!$B:$B,D159,Cotização!$D:$D,"Fechamento")=0,E158,SUMIFS(Cotização!$J:$J,Cotização!$A:$A,C159,Cotização!$B:$B,D159,Cotização!$D:$D,"Fechamento"))</f>
        <v>Carteira</v>
      </c>
      <c r="F159" s="17" t="str">
        <f ca="1">IF(SUMIFS(Cotização!$F:$F,Cotização!$A:$A,$C159,Cotização!$B:$B,$D159,Cotização!$D:$D,"Fechamento")=0,F158,SUMIFS(Cotização!$F:$F,Cotização!$A:$A,$C159,Cotização!$B:$B,$D159,Cotização!$D:$D,"Fechamento"))</f>
        <v>$ Cota</v>
      </c>
      <c r="G159" s="46">
        <f t="shared" ca="1" si="22"/>
        <v>0</v>
      </c>
      <c r="H159" s="24">
        <f ca="1">IFERROR(VLOOKUP(B159,Preencher!B:C,2,0),0)</f>
        <v>0</v>
      </c>
      <c r="I159" s="18">
        <f t="shared" ca="1" si="23"/>
        <v>0</v>
      </c>
      <c r="J159" s="24">
        <f ca="1">IFERROR(VLOOKUP(B159,Preencher!B:D,3,0),0)</f>
        <v>0</v>
      </c>
      <c r="K159" s="46">
        <f t="shared" ca="1" si="25"/>
        <v>0</v>
      </c>
      <c r="L159" s="18" t="e">
        <f t="shared" ca="1" si="26"/>
        <v>#VALUE!</v>
      </c>
      <c r="M159" s="14">
        <f t="shared" ca="1" si="28"/>
        <v>100</v>
      </c>
      <c r="N159" s="14">
        <f t="shared" ca="1" si="29"/>
        <v>100</v>
      </c>
      <c r="O159" s="14">
        <f t="shared" ca="1" si="27"/>
        <v>100</v>
      </c>
      <c r="P159" s="14"/>
    </row>
    <row r="160" spans="2:16" ht="23.25" customHeight="1" x14ac:dyDescent="0.3">
      <c r="B160" s="15">
        <f t="shared" ca="1" si="24"/>
        <v>1</v>
      </c>
      <c r="C160" s="16">
        <f t="shared" ca="1" si="20"/>
        <v>1</v>
      </c>
      <c r="D160" s="16">
        <f t="shared" ca="1" si="21"/>
        <v>1900</v>
      </c>
      <c r="E160" s="17" t="str">
        <f ca="1">IF(SUMIFS(Cotização!$J:$J,Cotização!$A:$A,C160,Cotização!$B:$B,D160,Cotização!$D:$D,"Fechamento")=0,E159,SUMIFS(Cotização!$J:$J,Cotização!$A:$A,C160,Cotização!$B:$B,D160,Cotização!$D:$D,"Fechamento"))</f>
        <v>Carteira</v>
      </c>
      <c r="F160" s="17" t="str">
        <f ca="1">IF(SUMIFS(Cotização!$F:$F,Cotização!$A:$A,$C160,Cotização!$B:$B,$D160,Cotização!$D:$D,"Fechamento")=0,F159,SUMIFS(Cotização!$F:$F,Cotização!$A:$A,$C160,Cotização!$B:$B,$D160,Cotização!$D:$D,"Fechamento"))</f>
        <v>$ Cota</v>
      </c>
      <c r="G160" s="46">
        <f t="shared" ca="1" si="22"/>
        <v>0</v>
      </c>
      <c r="H160" s="24">
        <f ca="1">IFERROR(VLOOKUP(B160,Preencher!B:C,2,0),0)</f>
        <v>0</v>
      </c>
      <c r="I160" s="18">
        <f t="shared" ca="1" si="23"/>
        <v>0</v>
      </c>
      <c r="J160" s="24">
        <f ca="1">IFERROR(VLOOKUP(B160,Preencher!B:D,3,0),0)</f>
        <v>0</v>
      </c>
      <c r="K160" s="46">
        <f t="shared" ca="1" si="25"/>
        <v>0</v>
      </c>
      <c r="L160" s="18" t="e">
        <f t="shared" ca="1" si="26"/>
        <v>#VALUE!</v>
      </c>
      <c r="M160" s="14">
        <f t="shared" ca="1" si="28"/>
        <v>100</v>
      </c>
      <c r="N160" s="14">
        <f t="shared" ca="1" si="29"/>
        <v>100</v>
      </c>
      <c r="O160" s="14">
        <f t="shared" ca="1" si="27"/>
        <v>100</v>
      </c>
      <c r="P160" s="14"/>
    </row>
    <row r="161" spans="2:16" ht="23.25" customHeight="1" x14ac:dyDescent="0.3">
      <c r="B161" s="15">
        <f t="shared" ca="1" si="24"/>
        <v>1</v>
      </c>
      <c r="C161" s="16">
        <f t="shared" ca="1" si="20"/>
        <v>1</v>
      </c>
      <c r="D161" s="16">
        <f t="shared" ca="1" si="21"/>
        <v>1900</v>
      </c>
      <c r="E161" s="17" t="str">
        <f ca="1">IF(SUMIFS(Cotização!$J:$J,Cotização!$A:$A,C161,Cotização!$B:$B,D161,Cotização!$D:$D,"Fechamento")=0,E160,SUMIFS(Cotização!$J:$J,Cotização!$A:$A,C161,Cotização!$B:$B,D161,Cotização!$D:$D,"Fechamento"))</f>
        <v>Carteira</v>
      </c>
      <c r="F161" s="17" t="str">
        <f ca="1">IF(SUMIFS(Cotização!$F:$F,Cotização!$A:$A,$C161,Cotização!$B:$B,$D161,Cotização!$D:$D,"Fechamento")=0,F160,SUMIFS(Cotização!$F:$F,Cotização!$A:$A,$C161,Cotização!$B:$B,$D161,Cotização!$D:$D,"Fechamento"))</f>
        <v>$ Cota</v>
      </c>
      <c r="G161" s="46">
        <f t="shared" ca="1" si="22"/>
        <v>0</v>
      </c>
      <c r="H161" s="24">
        <f ca="1">IFERROR(VLOOKUP(B161,Preencher!B:C,2,0),0)</f>
        <v>0</v>
      </c>
      <c r="I161" s="18">
        <f t="shared" ca="1" si="23"/>
        <v>0</v>
      </c>
      <c r="J161" s="24">
        <f ca="1">IFERROR(VLOOKUP(B161,Preencher!B:D,3,0),0)</f>
        <v>0</v>
      </c>
      <c r="K161" s="46">
        <f t="shared" ca="1" si="25"/>
        <v>0</v>
      </c>
      <c r="L161" s="18" t="e">
        <f t="shared" ca="1" si="26"/>
        <v>#VALUE!</v>
      </c>
      <c r="M161" s="14">
        <f t="shared" ca="1" si="28"/>
        <v>100</v>
      </c>
      <c r="N161" s="14">
        <f t="shared" ca="1" si="29"/>
        <v>100</v>
      </c>
      <c r="O161" s="14">
        <f t="shared" ca="1" si="27"/>
        <v>100</v>
      </c>
      <c r="P161" s="14"/>
    </row>
    <row r="162" spans="2:16" ht="23.25" customHeight="1" x14ac:dyDescent="0.3">
      <c r="B162" s="15">
        <f t="shared" ca="1" si="24"/>
        <v>1</v>
      </c>
      <c r="C162" s="16">
        <f t="shared" ca="1" si="20"/>
        <v>1</v>
      </c>
      <c r="D162" s="16">
        <f t="shared" ca="1" si="21"/>
        <v>1900</v>
      </c>
      <c r="E162" s="17" t="str">
        <f ca="1">IF(SUMIFS(Cotização!$J:$J,Cotização!$A:$A,C162,Cotização!$B:$B,D162,Cotização!$D:$D,"Fechamento")=0,E161,SUMIFS(Cotização!$J:$J,Cotização!$A:$A,C162,Cotização!$B:$B,D162,Cotização!$D:$D,"Fechamento"))</f>
        <v>Carteira</v>
      </c>
      <c r="F162" s="17" t="str">
        <f ca="1">IF(SUMIFS(Cotização!$F:$F,Cotização!$A:$A,$C162,Cotização!$B:$B,$D162,Cotização!$D:$D,"Fechamento")=0,F161,SUMIFS(Cotização!$F:$F,Cotização!$A:$A,$C162,Cotização!$B:$B,$D162,Cotização!$D:$D,"Fechamento"))</f>
        <v>$ Cota</v>
      </c>
      <c r="G162" s="46">
        <f t="shared" ca="1" si="22"/>
        <v>0</v>
      </c>
      <c r="H162" s="24">
        <f ca="1">IFERROR(VLOOKUP(B162,Preencher!B:C,2,0),0)</f>
        <v>0</v>
      </c>
      <c r="I162" s="18">
        <f t="shared" ca="1" si="23"/>
        <v>0</v>
      </c>
      <c r="J162" s="24">
        <f ca="1">IFERROR(VLOOKUP(B162,Preencher!B:D,3,0),0)</f>
        <v>0</v>
      </c>
      <c r="K162" s="46">
        <f t="shared" ca="1" si="25"/>
        <v>0</v>
      </c>
      <c r="L162" s="18" t="e">
        <f t="shared" ca="1" si="26"/>
        <v>#VALUE!</v>
      </c>
      <c r="M162" s="14">
        <f t="shared" ca="1" si="28"/>
        <v>100</v>
      </c>
      <c r="N162" s="14">
        <f t="shared" ca="1" si="29"/>
        <v>100</v>
      </c>
      <c r="O162" s="14">
        <f t="shared" ca="1" si="27"/>
        <v>100</v>
      </c>
      <c r="P162" s="14"/>
    </row>
    <row r="163" spans="2:16" ht="23.25" customHeight="1" x14ac:dyDescent="0.3">
      <c r="B163" s="15">
        <f t="shared" ca="1" si="24"/>
        <v>1</v>
      </c>
      <c r="C163" s="16">
        <f t="shared" ca="1" si="20"/>
        <v>1</v>
      </c>
      <c r="D163" s="16">
        <f t="shared" ca="1" si="21"/>
        <v>1900</v>
      </c>
      <c r="E163" s="17" t="str">
        <f ca="1">IF(SUMIFS(Cotização!$J:$J,Cotização!$A:$A,C163,Cotização!$B:$B,D163,Cotização!$D:$D,"Fechamento")=0,E162,SUMIFS(Cotização!$J:$J,Cotização!$A:$A,C163,Cotização!$B:$B,D163,Cotização!$D:$D,"Fechamento"))</f>
        <v>Carteira</v>
      </c>
      <c r="F163" s="17" t="str">
        <f ca="1">IF(SUMIFS(Cotização!$F:$F,Cotização!$A:$A,$C163,Cotização!$B:$B,$D163,Cotização!$D:$D,"Fechamento")=0,F162,SUMIFS(Cotização!$F:$F,Cotização!$A:$A,$C163,Cotização!$B:$B,$D163,Cotização!$D:$D,"Fechamento"))</f>
        <v>$ Cota</v>
      </c>
      <c r="G163" s="46">
        <f t="shared" ca="1" si="22"/>
        <v>0</v>
      </c>
      <c r="H163" s="24">
        <f ca="1">IFERROR(VLOOKUP(B163,Preencher!B:C,2,0),0)</f>
        <v>0</v>
      </c>
      <c r="I163" s="18">
        <f t="shared" ca="1" si="23"/>
        <v>0</v>
      </c>
      <c r="J163" s="24">
        <f ca="1">IFERROR(VLOOKUP(B163,Preencher!B:D,3,0),0)</f>
        <v>0</v>
      </c>
      <c r="K163" s="46">
        <f t="shared" ca="1" si="25"/>
        <v>0</v>
      </c>
      <c r="L163" s="18" t="e">
        <f t="shared" ca="1" si="26"/>
        <v>#VALUE!</v>
      </c>
      <c r="M163" s="14">
        <f t="shared" ca="1" si="28"/>
        <v>100</v>
      </c>
      <c r="N163" s="14">
        <f t="shared" ca="1" si="29"/>
        <v>100</v>
      </c>
      <c r="O163" s="14">
        <f t="shared" ca="1" si="27"/>
        <v>100</v>
      </c>
      <c r="P163" s="14"/>
    </row>
    <row r="164" spans="2:16" ht="23.25" customHeight="1" x14ac:dyDescent="0.3">
      <c r="B164" s="15">
        <f t="shared" ca="1" si="24"/>
        <v>1</v>
      </c>
      <c r="C164" s="16">
        <f t="shared" ca="1" si="20"/>
        <v>1</v>
      </c>
      <c r="D164" s="16">
        <f t="shared" ca="1" si="21"/>
        <v>1900</v>
      </c>
      <c r="E164" s="17" t="str">
        <f ca="1">IF(SUMIFS(Cotização!$J:$J,Cotização!$A:$A,C164,Cotização!$B:$B,D164,Cotização!$D:$D,"Fechamento")=0,E163,SUMIFS(Cotização!$J:$J,Cotização!$A:$A,C164,Cotização!$B:$B,D164,Cotização!$D:$D,"Fechamento"))</f>
        <v>Carteira</v>
      </c>
      <c r="F164" s="17" t="str">
        <f ca="1">IF(SUMIFS(Cotização!$F:$F,Cotização!$A:$A,$C164,Cotização!$B:$B,$D164,Cotização!$D:$D,"Fechamento")=0,F163,SUMIFS(Cotização!$F:$F,Cotização!$A:$A,$C164,Cotização!$B:$B,$D164,Cotização!$D:$D,"Fechamento"))</f>
        <v>$ Cota</v>
      </c>
      <c r="G164" s="46">
        <f t="shared" ca="1" si="22"/>
        <v>0</v>
      </c>
      <c r="H164" s="24">
        <f ca="1">IFERROR(VLOOKUP(B164,Preencher!B:C,2,0),0)</f>
        <v>0</v>
      </c>
      <c r="I164" s="18">
        <f t="shared" ca="1" si="23"/>
        <v>0</v>
      </c>
      <c r="J164" s="24">
        <f ca="1">IFERROR(VLOOKUP(B164,Preencher!B:D,3,0),0)</f>
        <v>0</v>
      </c>
      <c r="K164" s="46">
        <f t="shared" ca="1" si="25"/>
        <v>0</v>
      </c>
      <c r="L164" s="18" t="e">
        <f t="shared" ca="1" si="26"/>
        <v>#VALUE!</v>
      </c>
      <c r="M164" s="14">
        <f t="shared" ca="1" si="28"/>
        <v>100</v>
      </c>
      <c r="N164" s="14">
        <f t="shared" ca="1" si="29"/>
        <v>100</v>
      </c>
      <c r="O164" s="14">
        <f t="shared" ca="1" si="27"/>
        <v>100</v>
      </c>
      <c r="P164" s="14"/>
    </row>
    <row r="165" spans="2:16" ht="23.25" customHeight="1" x14ac:dyDescent="0.3">
      <c r="B165" s="15">
        <f t="shared" ca="1" si="24"/>
        <v>1</v>
      </c>
      <c r="C165" s="16">
        <f t="shared" ca="1" si="20"/>
        <v>1</v>
      </c>
      <c r="D165" s="16">
        <f t="shared" ca="1" si="21"/>
        <v>1900</v>
      </c>
      <c r="E165" s="17" t="str">
        <f ca="1">IF(SUMIFS(Cotização!$J:$J,Cotização!$A:$A,C165,Cotização!$B:$B,D165,Cotização!$D:$D,"Fechamento")=0,E164,SUMIFS(Cotização!$J:$J,Cotização!$A:$A,C165,Cotização!$B:$B,D165,Cotização!$D:$D,"Fechamento"))</f>
        <v>Carteira</v>
      </c>
      <c r="F165" s="17" t="str">
        <f ca="1">IF(SUMIFS(Cotização!$F:$F,Cotização!$A:$A,$C165,Cotização!$B:$B,$D165,Cotização!$D:$D,"Fechamento")=0,F164,SUMIFS(Cotização!$F:$F,Cotização!$A:$A,$C165,Cotização!$B:$B,$D165,Cotização!$D:$D,"Fechamento"))</f>
        <v>$ Cota</v>
      </c>
      <c r="G165" s="46">
        <f t="shared" ca="1" si="22"/>
        <v>0</v>
      </c>
      <c r="H165" s="24">
        <f ca="1">IFERROR(VLOOKUP(B165,Preencher!B:C,2,0),0)</f>
        <v>0</v>
      </c>
      <c r="I165" s="18">
        <f t="shared" ca="1" si="23"/>
        <v>0</v>
      </c>
      <c r="J165" s="24">
        <f ca="1">IFERROR(VLOOKUP(B165,Preencher!B:D,3,0),0)</f>
        <v>0</v>
      </c>
      <c r="K165" s="46">
        <f t="shared" ca="1" si="25"/>
        <v>0</v>
      </c>
      <c r="L165" s="18" t="e">
        <f t="shared" ca="1" si="26"/>
        <v>#VALUE!</v>
      </c>
      <c r="M165" s="14">
        <f t="shared" ca="1" si="28"/>
        <v>100</v>
      </c>
      <c r="N165" s="14">
        <f t="shared" ca="1" si="29"/>
        <v>100</v>
      </c>
      <c r="O165" s="14">
        <f t="shared" ca="1" si="27"/>
        <v>100</v>
      </c>
      <c r="P165" s="14"/>
    </row>
    <row r="166" spans="2:16" ht="23.25" customHeight="1" x14ac:dyDescent="0.3">
      <c r="B166" s="15">
        <f t="shared" ca="1" si="24"/>
        <v>1</v>
      </c>
      <c r="C166" s="16">
        <f t="shared" ca="1" si="20"/>
        <v>1</v>
      </c>
      <c r="D166" s="16">
        <f t="shared" ca="1" si="21"/>
        <v>1900</v>
      </c>
      <c r="E166" s="17" t="str">
        <f ca="1">IF(SUMIFS(Cotização!$J:$J,Cotização!$A:$A,C166,Cotização!$B:$B,D166,Cotização!$D:$D,"Fechamento")=0,E165,SUMIFS(Cotização!$J:$J,Cotização!$A:$A,C166,Cotização!$B:$B,D166,Cotização!$D:$D,"Fechamento"))</f>
        <v>Carteira</v>
      </c>
      <c r="F166" s="17" t="str">
        <f ca="1">IF(SUMIFS(Cotização!$F:$F,Cotização!$A:$A,$C166,Cotização!$B:$B,$D166,Cotização!$D:$D,"Fechamento")=0,F165,SUMIFS(Cotização!$F:$F,Cotização!$A:$A,$C166,Cotização!$B:$B,$D166,Cotização!$D:$D,"Fechamento"))</f>
        <v>$ Cota</v>
      </c>
      <c r="G166" s="46">
        <f t="shared" ca="1" si="22"/>
        <v>0</v>
      </c>
      <c r="H166" s="24">
        <f ca="1">IFERROR(VLOOKUP(B166,Preencher!B:C,2,0),0)</f>
        <v>0</v>
      </c>
      <c r="I166" s="18">
        <f t="shared" ca="1" si="23"/>
        <v>0</v>
      </c>
      <c r="J166" s="24">
        <f ca="1">IFERROR(VLOOKUP(B166,Preencher!B:D,3,0),0)</f>
        <v>0</v>
      </c>
      <c r="K166" s="46">
        <f t="shared" ca="1" si="25"/>
        <v>0</v>
      </c>
      <c r="L166" s="18" t="e">
        <f t="shared" ca="1" si="26"/>
        <v>#VALUE!</v>
      </c>
      <c r="M166" s="14">
        <f t="shared" ca="1" si="28"/>
        <v>100</v>
      </c>
      <c r="N166" s="14">
        <f t="shared" ca="1" si="29"/>
        <v>100</v>
      </c>
      <c r="O166" s="14">
        <f t="shared" ca="1" si="27"/>
        <v>100</v>
      </c>
      <c r="P166" s="14"/>
    </row>
    <row r="167" spans="2:16" ht="23.25" customHeight="1" x14ac:dyDescent="0.3">
      <c r="B167" s="15">
        <f t="shared" ca="1" si="24"/>
        <v>1</v>
      </c>
      <c r="C167" s="16">
        <f t="shared" ca="1" si="20"/>
        <v>1</v>
      </c>
      <c r="D167" s="16">
        <f t="shared" ca="1" si="21"/>
        <v>1900</v>
      </c>
      <c r="E167" s="17" t="str">
        <f ca="1">IF(SUMIFS(Cotização!$J:$J,Cotização!$A:$A,C167,Cotização!$B:$B,D167,Cotização!$D:$D,"Fechamento")=0,E166,SUMIFS(Cotização!$J:$J,Cotização!$A:$A,C167,Cotização!$B:$B,D167,Cotização!$D:$D,"Fechamento"))</f>
        <v>Carteira</v>
      </c>
      <c r="F167" s="17" t="str">
        <f ca="1">IF(SUMIFS(Cotização!$F:$F,Cotização!$A:$A,$C167,Cotização!$B:$B,$D167,Cotização!$D:$D,"Fechamento")=0,F166,SUMIFS(Cotização!$F:$F,Cotização!$A:$A,$C167,Cotização!$B:$B,$D167,Cotização!$D:$D,"Fechamento"))</f>
        <v>$ Cota</v>
      </c>
      <c r="G167" s="46">
        <f t="shared" ca="1" si="22"/>
        <v>0</v>
      </c>
      <c r="H167" s="24">
        <f ca="1">IFERROR(VLOOKUP(B167,Preencher!B:C,2,0),0)</f>
        <v>0</v>
      </c>
      <c r="I167" s="18">
        <f t="shared" ca="1" si="23"/>
        <v>0</v>
      </c>
      <c r="J167" s="24">
        <f ca="1">IFERROR(VLOOKUP(B167,Preencher!B:D,3,0),0)</f>
        <v>0</v>
      </c>
      <c r="K167" s="46">
        <f t="shared" ca="1" si="25"/>
        <v>0</v>
      </c>
      <c r="L167" s="18" t="e">
        <f t="shared" ca="1" si="26"/>
        <v>#VALUE!</v>
      </c>
      <c r="M167" s="14">
        <f t="shared" ca="1" si="28"/>
        <v>100</v>
      </c>
      <c r="N167" s="14">
        <f t="shared" ca="1" si="29"/>
        <v>100</v>
      </c>
      <c r="O167" s="14">
        <f t="shared" ca="1" si="27"/>
        <v>100</v>
      </c>
      <c r="P167" s="14"/>
    </row>
    <row r="168" spans="2:16" ht="23.25" customHeight="1" x14ac:dyDescent="0.3">
      <c r="B168" s="15">
        <f t="shared" ca="1" si="24"/>
        <v>1</v>
      </c>
      <c r="C168" s="16">
        <f t="shared" ca="1" si="20"/>
        <v>1</v>
      </c>
      <c r="D168" s="16">
        <f t="shared" ca="1" si="21"/>
        <v>1900</v>
      </c>
      <c r="E168" s="17" t="str">
        <f ca="1">IF(SUMIFS(Cotização!$J:$J,Cotização!$A:$A,C168,Cotização!$B:$B,D168,Cotização!$D:$D,"Fechamento")=0,E167,SUMIFS(Cotização!$J:$J,Cotização!$A:$A,C168,Cotização!$B:$B,D168,Cotização!$D:$D,"Fechamento"))</f>
        <v>Carteira</v>
      </c>
      <c r="F168" s="17" t="str">
        <f ca="1">IF(SUMIFS(Cotização!$F:$F,Cotização!$A:$A,$C168,Cotização!$B:$B,$D168,Cotização!$D:$D,"Fechamento")=0,F167,SUMIFS(Cotização!$F:$F,Cotização!$A:$A,$C168,Cotização!$B:$B,$D168,Cotização!$D:$D,"Fechamento"))</f>
        <v>$ Cota</v>
      </c>
      <c r="G168" s="46">
        <f t="shared" ca="1" si="22"/>
        <v>0</v>
      </c>
      <c r="H168" s="24">
        <f ca="1">IFERROR(VLOOKUP(B168,Preencher!B:C,2,0),0)</f>
        <v>0</v>
      </c>
      <c r="I168" s="18">
        <f t="shared" ca="1" si="23"/>
        <v>0</v>
      </c>
      <c r="J168" s="24">
        <f ca="1">IFERROR(VLOOKUP(B168,Preencher!B:D,3,0),0)</f>
        <v>0</v>
      </c>
      <c r="K168" s="46">
        <f t="shared" ca="1" si="25"/>
        <v>0</v>
      </c>
      <c r="L168" s="18" t="e">
        <f t="shared" ca="1" si="26"/>
        <v>#VALUE!</v>
      </c>
      <c r="M168" s="14">
        <f t="shared" ca="1" si="28"/>
        <v>100</v>
      </c>
      <c r="N168" s="14">
        <f t="shared" ca="1" si="29"/>
        <v>100</v>
      </c>
      <c r="O168" s="14">
        <f t="shared" ca="1" si="27"/>
        <v>100</v>
      </c>
      <c r="P168" s="14"/>
    </row>
    <row r="169" spans="2:16" ht="23.25" customHeight="1" x14ac:dyDescent="0.3">
      <c r="B169" s="15">
        <f t="shared" ca="1" si="24"/>
        <v>1</v>
      </c>
      <c r="C169" s="16">
        <f t="shared" ca="1" si="20"/>
        <v>1</v>
      </c>
      <c r="D169" s="16">
        <f t="shared" ca="1" si="21"/>
        <v>1900</v>
      </c>
      <c r="E169" s="17" t="str">
        <f ca="1">IF(SUMIFS(Cotização!$J:$J,Cotização!$A:$A,C169,Cotização!$B:$B,D169,Cotização!$D:$D,"Fechamento")=0,E168,SUMIFS(Cotização!$J:$J,Cotização!$A:$A,C169,Cotização!$B:$B,D169,Cotização!$D:$D,"Fechamento"))</f>
        <v>Carteira</v>
      </c>
      <c r="F169" s="17" t="str">
        <f ca="1">IF(SUMIFS(Cotização!$F:$F,Cotização!$A:$A,$C169,Cotização!$B:$B,$D169,Cotização!$D:$D,"Fechamento")=0,F168,SUMIFS(Cotização!$F:$F,Cotização!$A:$A,$C169,Cotização!$B:$B,$D169,Cotização!$D:$D,"Fechamento"))</f>
        <v>$ Cota</v>
      </c>
      <c r="G169" s="46">
        <f t="shared" ca="1" si="22"/>
        <v>0</v>
      </c>
      <c r="H169" s="24">
        <f ca="1">IFERROR(VLOOKUP(B169,Preencher!B:C,2,0),0)</f>
        <v>0</v>
      </c>
      <c r="I169" s="18">
        <f t="shared" ca="1" si="23"/>
        <v>0</v>
      </c>
      <c r="J169" s="24">
        <f ca="1">IFERROR(VLOOKUP(B169,Preencher!B:D,3,0),0)</f>
        <v>0</v>
      </c>
      <c r="K169" s="46">
        <f t="shared" ca="1" si="25"/>
        <v>0</v>
      </c>
      <c r="L169" s="18" t="e">
        <f t="shared" ca="1" si="26"/>
        <v>#VALUE!</v>
      </c>
      <c r="M169" s="14">
        <f t="shared" ca="1" si="28"/>
        <v>100</v>
      </c>
      <c r="N169" s="14">
        <f t="shared" ca="1" si="29"/>
        <v>100</v>
      </c>
      <c r="O169" s="14">
        <f t="shared" ca="1" si="27"/>
        <v>100</v>
      </c>
      <c r="P169" s="14"/>
    </row>
    <row r="170" spans="2:16" ht="23.25" customHeight="1" x14ac:dyDescent="0.3">
      <c r="B170" s="15">
        <f t="shared" ca="1" si="24"/>
        <v>1</v>
      </c>
      <c r="C170" s="16">
        <f t="shared" ca="1" si="20"/>
        <v>1</v>
      </c>
      <c r="D170" s="16">
        <f t="shared" ca="1" si="21"/>
        <v>1900</v>
      </c>
      <c r="E170" s="17" t="str">
        <f ca="1">IF(SUMIFS(Cotização!$J:$J,Cotização!$A:$A,C170,Cotização!$B:$B,D170,Cotização!$D:$D,"Fechamento")=0,E169,SUMIFS(Cotização!$J:$J,Cotização!$A:$A,C170,Cotização!$B:$B,D170,Cotização!$D:$D,"Fechamento"))</f>
        <v>Carteira</v>
      </c>
      <c r="F170" s="17" t="str">
        <f ca="1">IF(SUMIFS(Cotização!$F:$F,Cotização!$A:$A,$C170,Cotização!$B:$B,$D170,Cotização!$D:$D,"Fechamento")=0,F169,SUMIFS(Cotização!$F:$F,Cotização!$A:$A,$C170,Cotização!$B:$B,$D170,Cotização!$D:$D,"Fechamento"))</f>
        <v>$ Cota</v>
      </c>
      <c r="G170" s="46">
        <f t="shared" ca="1" si="22"/>
        <v>0</v>
      </c>
      <c r="H170" s="24">
        <f ca="1">IFERROR(VLOOKUP(B170,Preencher!B:C,2,0),0)</f>
        <v>0</v>
      </c>
      <c r="I170" s="18">
        <f t="shared" ca="1" si="23"/>
        <v>0</v>
      </c>
      <c r="J170" s="24">
        <f ca="1">IFERROR(VLOOKUP(B170,Preencher!B:D,3,0),0)</f>
        <v>0</v>
      </c>
      <c r="K170" s="46">
        <f t="shared" ca="1" si="25"/>
        <v>0</v>
      </c>
      <c r="L170" s="18" t="e">
        <f t="shared" ca="1" si="26"/>
        <v>#VALUE!</v>
      </c>
      <c r="M170" s="14">
        <f t="shared" ca="1" si="28"/>
        <v>100</v>
      </c>
      <c r="N170" s="14">
        <f t="shared" ca="1" si="29"/>
        <v>100</v>
      </c>
      <c r="O170" s="14">
        <f t="shared" ca="1" si="27"/>
        <v>100</v>
      </c>
      <c r="P170" s="14"/>
    </row>
    <row r="171" spans="2:16" ht="23.25" customHeight="1" x14ac:dyDescent="0.3">
      <c r="B171" s="15">
        <f t="shared" ca="1" si="24"/>
        <v>1</v>
      </c>
      <c r="C171" s="16">
        <f t="shared" ca="1" si="20"/>
        <v>1</v>
      </c>
      <c r="D171" s="16">
        <f t="shared" ca="1" si="21"/>
        <v>1900</v>
      </c>
      <c r="E171" s="17" t="str">
        <f ca="1">IF(SUMIFS(Cotização!$J:$J,Cotização!$A:$A,C171,Cotização!$B:$B,D171,Cotização!$D:$D,"Fechamento")=0,E170,SUMIFS(Cotização!$J:$J,Cotização!$A:$A,C171,Cotização!$B:$B,D171,Cotização!$D:$D,"Fechamento"))</f>
        <v>Carteira</v>
      </c>
      <c r="F171" s="17" t="str">
        <f ca="1">IF(SUMIFS(Cotização!$F:$F,Cotização!$A:$A,$C171,Cotização!$B:$B,$D171,Cotização!$D:$D,"Fechamento")=0,F170,SUMIFS(Cotização!$F:$F,Cotização!$A:$A,$C171,Cotização!$B:$B,$D171,Cotização!$D:$D,"Fechamento"))</f>
        <v>$ Cota</v>
      </c>
      <c r="G171" s="46">
        <f t="shared" ca="1" si="22"/>
        <v>0</v>
      </c>
      <c r="H171" s="24">
        <f ca="1">IFERROR(VLOOKUP(B171,Preencher!B:C,2,0),0)</f>
        <v>0</v>
      </c>
      <c r="I171" s="18">
        <f t="shared" ca="1" si="23"/>
        <v>0</v>
      </c>
      <c r="J171" s="24">
        <f ca="1">IFERROR(VLOOKUP(B171,Preencher!B:D,3,0),0)</f>
        <v>0</v>
      </c>
      <c r="K171" s="46">
        <f t="shared" ca="1" si="25"/>
        <v>0</v>
      </c>
      <c r="L171" s="18" t="e">
        <f t="shared" ca="1" si="26"/>
        <v>#VALUE!</v>
      </c>
      <c r="M171" s="14">
        <f t="shared" ca="1" si="28"/>
        <v>100</v>
      </c>
      <c r="N171" s="14">
        <f t="shared" ca="1" si="29"/>
        <v>100</v>
      </c>
      <c r="O171" s="14">
        <f t="shared" ca="1" si="27"/>
        <v>100</v>
      </c>
      <c r="P171" s="14"/>
    </row>
    <row r="172" spans="2:16" ht="23.25" customHeight="1" x14ac:dyDescent="0.3">
      <c r="B172" s="15">
        <f t="shared" ca="1" si="24"/>
        <v>1</v>
      </c>
      <c r="C172" s="16">
        <f t="shared" ca="1" si="20"/>
        <v>1</v>
      </c>
      <c r="D172" s="16">
        <f t="shared" ca="1" si="21"/>
        <v>1900</v>
      </c>
      <c r="E172" s="17" t="str">
        <f ca="1">IF(SUMIFS(Cotização!$J:$J,Cotização!$A:$A,C172,Cotização!$B:$B,D172,Cotização!$D:$D,"Fechamento")=0,E171,SUMIFS(Cotização!$J:$J,Cotização!$A:$A,C172,Cotização!$B:$B,D172,Cotização!$D:$D,"Fechamento"))</f>
        <v>Carteira</v>
      </c>
      <c r="F172" s="17" t="str">
        <f ca="1">IF(SUMIFS(Cotização!$F:$F,Cotização!$A:$A,$C172,Cotização!$B:$B,$D172,Cotização!$D:$D,"Fechamento")=0,F171,SUMIFS(Cotização!$F:$F,Cotização!$A:$A,$C172,Cotização!$B:$B,$D172,Cotização!$D:$D,"Fechamento"))</f>
        <v>$ Cota</v>
      </c>
      <c r="G172" s="46">
        <f t="shared" ca="1" si="22"/>
        <v>0</v>
      </c>
      <c r="H172" s="24">
        <f ca="1">IFERROR(VLOOKUP(B172,Preencher!B:C,2,0),0)</f>
        <v>0</v>
      </c>
      <c r="I172" s="18">
        <f t="shared" ca="1" si="23"/>
        <v>0</v>
      </c>
      <c r="J172" s="24">
        <f ca="1">IFERROR(VLOOKUP(B172,Preencher!B:D,3,0),0)</f>
        <v>0</v>
      </c>
      <c r="K172" s="46">
        <f t="shared" ca="1" si="25"/>
        <v>0</v>
      </c>
      <c r="L172" s="18" t="e">
        <f t="shared" ca="1" si="26"/>
        <v>#VALUE!</v>
      </c>
      <c r="M172" s="14">
        <f t="shared" ca="1" si="28"/>
        <v>100</v>
      </c>
      <c r="N172" s="14">
        <f t="shared" ca="1" si="29"/>
        <v>100</v>
      </c>
      <c r="O172" s="14">
        <f t="shared" ca="1" si="27"/>
        <v>100</v>
      </c>
      <c r="P172" s="14"/>
    </row>
    <row r="173" spans="2:16" ht="23.25" customHeight="1" x14ac:dyDescent="0.3">
      <c r="B173" s="15">
        <f t="shared" ca="1" si="24"/>
        <v>1</v>
      </c>
      <c r="C173" s="16">
        <f t="shared" ca="1" si="20"/>
        <v>1</v>
      </c>
      <c r="D173" s="16">
        <f t="shared" ca="1" si="21"/>
        <v>1900</v>
      </c>
      <c r="E173" s="17" t="str">
        <f ca="1">IF(SUMIFS(Cotização!$J:$J,Cotização!$A:$A,C173,Cotização!$B:$B,D173,Cotização!$D:$D,"Fechamento")=0,E172,SUMIFS(Cotização!$J:$J,Cotização!$A:$A,C173,Cotização!$B:$B,D173,Cotização!$D:$D,"Fechamento"))</f>
        <v>Carteira</v>
      </c>
      <c r="F173" s="17" t="str">
        <f ca="1">IF(SUMIFS(Cotização!$F:$F,Cotização!$A:$A,$C173,Cotização!$B:$B,$D173,Cotização!$D:$D,"Fechamento")=0,F172,SUMIFS(Cotização!$F:$F,Cotização!$A:$A,$C173,Cotização!$B:$B,$D173,Cotização!$D:$D,"Fechamento"))</f>
        <v>$ Cota</v>
      </c>
      <c r="G173" s="46">
        <f t="shared" ca="1" si="22"/>
        <v>0</v>
      </c>
      <c r="H173" s="24">
        <f ca="1">IFERROR(VLOOKUP(B173,Preencher!B:C,2,0),0)</f>
        <v>0</v>
      </c>
      <c r="I173" s="18">
        <f t="shared" ca="1" si="23"/>
        <v>0</v>
      </c>
      <c r="J173" s="24">
        <f ca="1">IFERROR(VLOOKUP(B173,Preencher!B:D,3,0),0)</f>
        <v>0</v>
      </c>
      <c r="K173" s="46">
        <f t="shared" ca="1" si="25"/>
        <v>0</v>
      </c>
      <c r="L173" s="18" t="e">
        <f t="shared" ca="1" si="26"/>
        <v>#VALUE!</v>
      </c>
      <c r="M173" s="14">
        <f t="shared" ca="1" si="28"/>
        <v>100</v>
      </c>
      <c r="N173" s="14">
        <f t="shared" ca="1" si="29"/>
        <v>100</v>
      </c>
      <c r="O173" s="14">
        <f t="shared" ca="1" si="27"/>
        <v>100</v>
      </c>
      <c r="P173" s="14"/>
    </row>
    <row r="174" spans="2:16" ht="23.25" customHeight="1" x14ac:dyDescent="0.3">
      <c r="B174" s="15">
        <f t="shared" ca="1" si="24"/>
        <v>1</v>
      </c>
      <c r="C174" s="16">
        <f t="shared" ca="1" si="20"/>
        <v>1</v>
      </c>
      <c r="D174" s="16">
        <f t="shared" ca="1" si="21"/>
        <v>1900</v>
      </c>
      <c r="E174" s="17" t="str">
        <f ca="1">IF(SUMIFS(Cotização!$J:$J,Cotização!$A:$A,C174,Cotização!$B:$B,D174,Cotização!$D:$D,"Fechamento")=0,E173,SUMIFS(Cotização!$J:$J,Cotização!$A:$A,C174,Cotização!$B:$B,D174,Cotização!$D:$D,"Fechamento"))</f>
        <v>Carteira</v>
      </c>
      <c r="F174" s="17" t="str">
        <f ca="1">IF(SUMIFS(Cotização!$F:$F,Cotização!$A:$A,$C174,Cotização!$B:$B,$D174,Cotização!$D:$D,"Fechamento")=0,F173,SUMIFS(Cotização!$F:$F,Cotização!$A:$A,$C174,Cotização!$B:$B,$D174,Cotização!$D:$D,"Fechamento"))</f>
        <v>$ Cota</v>
      </c>
      <c r="G174" s="46">
        <f t="shared" ca="1" si="22"/>
        <v>0</v>
      </c>
      <c r="H174" s="24">
        <f ca="1">IFERROR(VLOOKUP(B174,Preencher!B:C,2,0),0)</f>
        <v>0</v>
      </c>
      <c r="I174" s="18">
        <f t="shared" ca="1" si="23"/>
        <v>0</v>
      </c>
      <c r="J174" s="24">
        <f ca="1">IFERROR(VLOOKUP(B174,Preencher!B:D,3,0),0)</f>
        <v>0</v>
      </c>
      <c r="K174" s="46">
        <f t="shared" ca="1" si="25"/>
        <v>0</v>
      </c>
      <c r="L174" s="18" t="e">
        <f t="shared" ca="1" si="26"/>
        <v>#VALUE!</v>
      </c>
      <c r="M174" s="14">
        <f t="shared" ca="1" si="28"/>
        <v>100</v>
      </c>
      <c r="N174" s="14">
        <f t="shared" ca="1" si="29"/>
        <v>100</v>
      </c>
      <c r="O174" s="14">
        <f t="shared" ca="1" si="27"/>
        <v>100</v>
      </c>
      <c r="P174" s="14"/>
    </row>
    <row r="175" spans="2:16" ht="23.25" customHeight="1" x14ac:dyDescent="0.3">
      <c r="B175" s="15">
        <f t="shared" ca="1" si="24"/>
        <v>1</v>
      </c>
      <c r="C175" s="16">
        <f t="shared" ref="C175:C238" ca="1" si="30">MONTH(B175)</f>
        <v>1</v>
      </c>
      <c r="D175" s="16">
        <f t="shared" ref="D175:D238" ca="1" si="31">YEAR(B175)</f>
        <v>1900</v>
      </c>
      <c r="E175" s="17" t="str">
        <f ca="1">IF(SUMIFS(Cotização!$J:$J,Cotização!$A:$A,C175,Cotização!$B:$B,D175,Cotização!$D:$D,"Fechamento")=0,E174,SUMIFS(Cotização!$J:$J,Cotização!$A:$A,C175,Cotização!$B:$B,D175,Cotização!$D:$D,"Fechamento"))</f>
        <v>Carteira</v>
      </c>
      <c r="F175" s="17" t="str">
        <f ca="1">IF(SUMIFS(Cotização!$F:$F,Cotização!$A:$A,$C175,Cotização!$B:$B,$D175,Cotização!$D:$D,"Fechamento")=0,F174,SUMIFS(Cotização!$F:$F,Cotização!$A:$A,$C175,Cotização!$B:$B,$D175,Cotização!$D:$D,"Fechamento"))</f>
        <v>$ Cota</v>
      </c>
      <c r="G175" s="46">
        <f t="shared" ref="G175:G238" ca="1" si="32">IFERROR((F175/F174-1)*100,0)</f>
        <v>0</v>
      </c>
      <c r="H175" s="24">
        <f ca="1">IFERROR(VLOOKUP(B175,Preencher!B:C,2,0),0)</f>
        <v>0</v>
      </c>
      <c r="I175" s="18">
        <f t="shared" ref="I175:I238" ca="1" si="33">IFERROR(INT((G175/H175)*100),0)</f>
        <v>0</v>
      </c>
      <c r="J175" s="24">
        <f ca="1">IFERROR(VLOOKUP(B175,Preencher!B:D,3,0),0)</f>
        <v>0</v>
      </c>
      <c r="K175" s="46">
        <f t="shared" ca="1" si="25"/>
        <v>0</v>
      </c>
      <c r="L175" s="18" t="e">
        <f t="shared" ca="1" si="26"/>
        <v>#VALUE!</v>
      </c>
      <c r="M175" s="14">
        <f t="shared" ca="1" si="28"/>
        <v>100</v>
      </c>
      <c r="N175" s="14">
        <f t="shared" ca="1" si="29"/>
        <v>100</v>
      </c>
      <c r="O175" s="14">
        <f t="shared" ca="1" si="27"/>
        <v>100</v>
      </c>
      <c r="P175" s="14"/>
    </row>
    <row r="176" spans="2:16" ht="23.25" customHeight="1" x14ac:dyDescent="0.3">
      <c r="B176" s="15">
        <f t="shared" ca="1" si="24"/>
        <v>1</v>
      </c>
      <c r="C176" s="16">
        <f t="shared" ca="1" si="30"/>
        <v>1</v>
      </c>
      <c r="D176" s="16">
        <f t="shared" ca="1" si="31"/>
        <v>1900</v>
      </c>
      <c r="E176" s="17" t="str">
        <f ca="1">IF(SUMIFS(Cotização!$J:$J,Cotização!$A:$A,C176,Cotização!$B:$B,D176,Cotização!$D:$D,"Fechamento")=0,E175,SUMIFS(Cotização!$J:$J,Cotização!$A:$A,C176,Cotização!$B:$B,D176,Cotização!$D:$D,"Fechamento"))</f>
        <v>Carteira</v>
      </c>
      <c r="F176" s="17" t="str">
        <f ca="1">IF(SUMIFS(Cotização!$F:$F,Cotização!$A:$A,$C176,Cotização!$B:$B,$D176,Cotização!$D:$D,"Fechamento")=0,F175,SUMIFS(Cotização!$F:$F,Cotização!$A:$A,$C176,Cotização!$B:$B,$D176,Cotização!$D:$D,"Fechamento"))</f>
        <v>$ Cota</v>
      </c>
      <c r="G176" s="46">
        <f t="shared" ca="1" si="32"/>
        <v>0</v>
      </c>
      <c r="H176" s="24">
        <f ca="1">IFERROR(VLOOKUP(B176,Preencher!B:C,2,0),0)</f>
        <v>0</v>
      </c>
      <c r="I176" s="18">
        <f t="shared" ca="1" si="33"/>
        <v>0</v>
      </c>
      <c r="J176" s="24">
        <f ca="1">IFERROR(VLOOKUP(B176,Preencher!B:D,3,0),0)</f>
        <v>0</v>
      </c>
      <c r="K176" s="46">
        <f t="shared" ca="1" si="25"/>
        <v>0</v>
      </c>
      <c r="L176" s="18" t="e">
        <f t="shared" ca="1" si="26"/>
        <v>#VALUE!</v>
      </c>
      <c r="M176" s="14">
        <f t="shared" ca="1" si="28"/>
        <v>100</v>
      </c>
      <c r="N176" s="14">
        <f t="shared" ca="1" si="29"/>
        <v>100</v>
      </c>
      <c r="O176" s="14">
        <f t="shared" ca="1" si="27"/>
        <v>100</v>
      </c>
      <c r="P176" s="14"/>
    </row>
    <row r="177" spans="2:16" ht="23.25" customHeight="1" x14ac:dyDescent="0.3">
      <c r="B177" s="15">
        <f t="shared" ca="1" si="24"/>
        <v>1</v>
      </c>
      <c r="C177" s="16">
        <f t="shared" ca="1" si="30"/>
        <v>1</v>
      </c>
      <c r="D177" s="16">
        <f t="shared" ca="1" si="31"/>
        <v>1900</v>
      </c>
      <c r="E177" s="17" t="str">
        <f ca="1">IF(SUMIFS(Cotização!$J:$J,Cotização!$A:$A,C177,Cotização!$B:$B,D177,Cotização!$D:$D,"Fechamento")=0,E176,SUMIFS(Cotização!$J:$J,Cotização!$A:$A,C177,Cotização!$B:$B,D177,Cotização!$D:$D,"Fechamento"))</f>
        <v>Carteira</v>
      </c>
      <c r="F177" s="17" t="str">
        <f ca="1">IF(SUMIFS(Cotização!$F:$F,Cotização!$A:$A,$C177,Cotização!$B:$B,$D177,Cotização!$D:$D,"Fechamento")=0,F176,SUMIFS(Cotização!$F:$F,Cotização!$A:$A,$C177,Cotização!$B:$B,$D177,Cotização!$D:$D,"Fechamento"))</f>
        <v>$ Cota</v>
      </c>
      <c r="G177" s="46">
        <f t="shared" ca="1" si="32"/>
        <v>0</v>
      </c>
      <c r="H177" s="24">
        <f ca="1">IFERROR(VLOOKUP(B177,Preencher!B:C,2,0),0)</f>
        <v>0</v>
      </c>
      <c r="I177" s="18">
        <f t="shared" ca="1" si="33"/>
        <v>0</v>
      </c>
      <c r="J177" s="24">
        <f ca="1">IFERROR(VLOOKUP(B177,Preencher!B:D,3,0),0)</f>
        <v>0</v>
      </c>
      <c r="K177" s="46">
        <f t="shared" ca="1" si="25"/>
        <v>0</v>
      </c>
      <c r="L177" s="18" t="e">
        <f t="shared" ca="1" si="26"/>
        <v>#VALUE!</v>
      </c>
      <c r="M177" s="14">
        <f t="shared" ca="1" si="28"/>
        <v>100</v>
      </c>
      <c r="N177" s="14">
        <f t="shared" ca="1" si="29"/>
        <v>100</v>
      </c>
      <c r="O177" s="14">
        <f t="shared" ca="1" si="27"/>
        <v>100</v>
      </c>
      <c r="P177" s="14"/>
    </row>
    <row r="178" spans="2:16" ht="23.25" customHeight="1" x14ac:dyDescent="0.3">
      <c r="B178" s="15">
        <f t="shared" ca="1" si="24"/>
        <v>1</v>
      </c>
      <c r="C178" s="16">
        <f t="shared" ca="1" si="30"/>
        <v>1</v>
      </c>
      <c r="D178" s="16">
        <f t="shared" ca="1" si="31"/>
        <v>1900</v>
      </c>
      <c r="E178" s="17" t="str">
        <f ca="1">IF(SUMIFS(Cotização!$J:$J,Cotização!$A:$A,C178,Cotização!$B:$B,D178,Cotização!$D:$D,"Fechamento")=0,E177,SUMIFS(Cotização!$J:$J,Cotização!$A:$A,C178,Cotização!$B:$B,D178,Cotização!$D:$D,"Fechamento"))</f>
        <v>Carteira</v>
      </c>
      <c r="F178" s="17" t="str">
        <f ca="1">IF(SUMIFS(Cotização!$F:$F,Cotização!$A:$A,$C178,Cotização!$B:$B,$D178,Cotização!$D:$D,"Fechamento")=0,F177,SUMIFS(Cotização!$F:$F,Cotização!$A:$A,$C178,Cotização!$B:$B,$D178,Cotização!$D:$D,"Fechamento"))</f>
        <v>$ Cota</v>
      </c>
      <c r="G178" s="46">
        <f t="shared" ca="1" si="32"/>
        <v>0</v>
      </c>
      <c r="H178" s="24">
        <f ca="1">IFERROR(VLOOKUP(B178,Preencher!B:C,2,0),0)</f>
        <v>0</v>
      </c>
      <c r="I178" s="18">
        <f t="shared" ca="1" si="33"/>
        <v>0</v>
      </c>
      <c r="J178" s="24">
        <f ca="1">IFERROR(VLOOKUP(B178,Preencher!B:D,3,0),0)</f>
        <v>0</v>
      </c>
      <c r="K178" s="46">
        <f t="shared" ca="1" si="25"/>
        <v>0</v>
      </c>
      <c r="L178" s="18" t="e">
        <f t="shared" ca="1" si="26"/>
        <v>#VALUE!</v>
      </c>
      <c r="M178" s="14">
        <f t="shared" ca="1" si="28"/>
        <v>100</v>
      </c>
      <c r="N178" s="14">
        <f t="shared" ca="1" si="29"/>
        <v>100</v>
      </c>
      <c r="O178" s="14">
        <f t="shared" ca="1" si="27"/>
        <v>100</v>
      </c>
      <c r="P178" s="14"/>
    </row>
    <row r="179" spans="2:16" ht="23.25" customHeight="1" x14ac:dyDescent="0.3">
      <c r="B179" s="15">
        <f t="shared" ca="1" si="24"/>
        <v>1</v>
      </c>
      <c r="C179" s="16">
        <f t="shared" ca="1" si="30"/>
        <v>1</v>
      </c>
      <c r="D179" s="16">
        <f t="shared" ca="1" si="31"/>
        <v>1900</v>
      </c>
      <c r="E179" s="17" t="str">
        <f ca="1">IF(SUMIFS(Cotização!$J:$J,Cotização!$A:$A,C179,Cotização!$B:$B,D179,Cotização!$D:$D,"Fechamento")=0,E178,SUMIFS(Cotização!$J:$J,Cotização!$A:$A,C179,Cotização!$B:$B,D179,Cotização!$D:$D,"Fechamento"))</f>
        <v>Carteira</v>
      </c>
      <c r="F179" s="17" t="str">
        <f ca="1">IF(SUMIFS(Cotização!$F:$F,Cotização!$A:$A,$C179,Cotização!$B:$B,$D179,Cotização!$D:$D,"Fechamento")=0,F178,SUMIFS(Cotização!$F:$F,Cotização!$A:$A,$C179,Cotização!$B:$B,$D179,Cotização!$D:$D,"Fechamento"))</f>
        <v>$ Cota</v>
      </c>
      <c r="G179" s="46">
        <f t="shared" ca="1" si="32"/>
        <v>0</v>
      </c>
      <c r="H179" s="24">
        <f ca="1">IFERROR(VLOOKUP(B179,Preencher!B:C,2,0),0)</f>
        <v>0</v>
      </c>
      <c r="I179" s="18">
        <f t="shared" ca="1" si="33"/>
        <v>0</v>
      </c>
      <c r="J179" s="24">
        <f ca="1">IFERROR(VLOOKUP(B179,Preencher!B:D,3,0),0)</f>
        <v>0</v>
      </c>
      <c r="K179" s="46">
        <f t="shared" ca="1" si="25"/>
        <v>0</v>
      </c>
      <c r="L179" s="18" t="e">
        <f t="shared" ca="1" si="26"/>
        <v>#VALUE!</v>
      </c>
      <c r="M179" s="14">
        <f t="shared" ca="1" si="28"/>
        <v>100</v>
      </c>
      <c r="N179" s="14">
        <f t="shared" ca="1" si="29"/>
        <v>100</v>
      </c>
      <c r="O179" s="14">
        <f t="shared" ca="1" si="27"/>
        <v>100</v>
      </c>
      <c r="P179" s="14"/>
    </row>
    <row r="180" spans="2:16" ht="23.25" customHeight="1" x14ac:dyDescent="0.3">
      <c r="B180" s="15">
        <f t="shared" ca="1" si="24"/>
        <v>1</v>
      </c>
      <c r="C180" s="16">
        <f t="shared" ca="1" si="30"/>
        <v>1</v>
      </c>
      <c r="D180" s="16">
        <f t="shared" ca="1" si="31"/>
        <v>1900</v>
      </c>
      <c r="E180" s="17" t="str">
        <f ca="1">IF(SUMIFS(Cotização!$J:$J,Cotização!$A:$A,C180,Cotização!$B:$B,D180,Cotização!$D:$D,"Fechamento")=0,E179,SUMIFS(Cotização!$J:$J,Cotização!$A:$A,C180,Cotização!$B:$B,D180,Cotização!$D:$D,"Fechamento"))</f>
        <v>Carteira</v>
      </c>
      <c r="F180" s="17" t="str">
        <f ca="1">IF(SUMIFS(Cotização!$F:$F,Cotização!$A:$A,$C180,Cotização!$B:$B,$D180,Cotização!$D:$D,"Fechamento")=0,F179,SUMIFS(Cotização!$F:$F,Cotização!$A:$A,$C180,Cotização!$B:$B,$D180,Cotização!$D:$D,"Fechamento"))</f>
        <v>$ Cota</v>
      </c>
      <c r="G180" s="46">
        <f t="shared" ca="1" si="32"/>
        <v>0</v>
      </c>
      <c r="H180" s="24">
        <f ca="1">IFERROR(VLOOKUP(B180,Preencher!B:C,2,0),0)</f>
        <v>0</v>
      </c>
      <c r="I180" s="18">
        <f t="shared" ca="1" si="33"/>
        <v>0</v>
      </c>
      <c r="J180" s="24">
        <f ca="1">IFERROR(VLOOKUP(B180,Preencher!B:D,3,0),0)</f>
        <v>0</v>
      </c>
      <c r="K180" s="46">
        <f t="shared" ca="1" si="25"/>
        <v>0</v>
      </c>
      <c r="L180" s="18" t="e">
        <f t="shared" ca="1" si="26"/>
        <v>#VALUE!</v>
      </c>
      <c r="M180" s="14">
        <f t="shared" ca="1" si="28"/>
        <v>100</v>
      </c>
      <c r="N180" s="14">
        <f t="shared" ca="1" si="29"/>
        <v>100</v>
      </c>
      <c r="O180" s="14">
        <f t="shared" ca="1" si="27"/>
        <v>100</v>
      </c>
      <c r="P180" s="14"/>
    </row>
    <row r="181" spans="2:16" ht="23.25" customHeight="1" x14ac:dyDescent="0.3">
      <c r="B181" s="15">
        <f t="shared" ca="1" si="24"/>
        <v>1</v>
      </c>
      <c r="C181" s="16">
        <f t="shared" ca="1" si="30"/>
        <v>1</v>
      </c>
      <c r="D181" s="16">
        <f t="shared" ca="1" si="31"/>
        <v>1900</v>
      </c>
      <c r="E181" s="17" t="str">
        <f ca="1">IF(SUMIFS(Cotização!$J:$J,Cotização!$A:$A,C181,Cotização!$B:$B,D181,Cotização!$D:$D,"Fechamento")=0,E180,SUMIFS(Cotização!$J:$J,Cotização!$A:$A,C181,Cotização!$B:$B,D181,Cotização!$D:$D,"Fechamento"))</f>
        <v>Carteira</v>
      </c>
      <c r="F181" s="17" t="str">
        <f ca="1">IF(SUMIFS(Cotização!$F:$F,Cotização!$A:$A,$C181,Cotização!$B:$B,$D181,Cotização!$D:$D,"Fechamento")=0,F180,SUMIFS(Cotização!$F:$F,Cotização!$A:$A,$C181,Cotização!$B:$B,$D181,Cotização!$D:$D,"Fechamento"))</f>
        <v>$ Cota</v>
      </c>
      <c r="G181" s="46">
        <f t="shared" ca="1" si="32"/>
        <v>0</v>
      </c>
      <c r="H181" s="24">
        <f ca="1">IFERROR(VLOOKUP(B181,Preencher!B:C,2,0),0)</f>
        <v>0</v>
      </c>
      <c r="I181" s="18">
        <f t="shared" ca="1" si="33"/>
        <v>0</v>
      </c>
      <c r="J181" s="24">
        <f ca="1">IFERROR(VLOOKUP(B181,Preencher!B:D,3,0),0)</f>
        <v>0</v>
      </c>
      <c r="K181" s="46">
        <f t="shared" ca="1" si="25"/>
        <v>0</v>
      </c>
      <c r="L181" s="18" t="e">
        <f t="shared" ca="1" si="26"/>
        <v>#VALUE!</v>
      </c>
      <c r="M181" s="14">
        <f t="shared" ca="1" si="28"/>
        <v>100</v>
      </c>
      <c r="N181" s="14">
        <f t="shared" ca="1" si="29"/>
        <v>100</v>
      </c>
      <c r="O181" s="14">
        <f t="shared" ca="1" si="27"/>
        <v>100</v>
      </c>
      <c r="P181" s="14"/>
    </row>
    <row r="182" spans="2:16" ht="23.25" customHeight="1" x14ac:dyDescent="0.3">
      <c r="B182" s="15">
        <f t="shared" ca="1" si="24"/>
        <v>1</v>
      </c>
      <c r="C182" s="16">
        <f t="shared" ca="1" si="30"/>
        <v>1</v>
      </c>
      <c r="D182" s="16">
        <f t="shared" ca="1" si="31"/>
        <v>1900</v>
      </c>
      <c r="E182" s="17" t="str">
        <f ca="1">IF(SUMIFS(Cotização!$J:$J,Cotização!$A:$A,C182,Cotização!$B:$B,D182,Cotização!$D:$D,"Fechamento")=0,E181,SUMIFS(Cotização!$J:$J,Cotização!$A:$A,C182,Cotização!$B:$B,D182,Cotização!$D:$D,"Fechamento"))</f>
        <v>Carteira</v>
      </c>
      <c r="F182" s="17" t="str">
        <f ca="1">IF(SUMIFS(Cotização!$F:$F,Cotização!$A:$A,$C182,Cotização!$B:$B,$D182,Cotização!$D:$D,"Fechamento")=0,F181,SUMIFS(Cotização!$F:$F,Cotização!$A:$A,$C182,Cotização!$B:$B,$D182,Cotização!$D:$D,"Fechamento"))</f>
        <v>$ Cota</v>
      </c>
      <c r="G182" s="46">
        <f t="shared" ca="1" si="32"/>
        <v>0</v>
      </c>
      <c r="H182" s="24">
        <f ca="1">IFERROR(VLOOKUP(B182,Preencher!B:C,2,0),0)</f>
        <v>0</v>
      </c>
      <c r="I182" s="18">
        <f t="shared" ca="1" si="33"/>
        <v>0</v>
      </c>
      <c r="J182" s="24">
        <f ca="1">IFERROR(VLOOKUP(B182,Preencher!B:D,3,0),0)</f>
        <v>0</v>
      </c>
      <c r="K182" s="46">
        <f t="shared" ca="1" si="25"/>
        <v>0</v>
      </c>
      <c r="L182" s="18" t="e">
        <f t="shared" ca="1" si="26"/>
        <v>#VALUE!</v>
      </c>
      <c r="M182" s="14">
        <f t="shared" ca="1" si="28"/>
        <v>100</v>
      </c>
      <c r="N182" s="14">
        <f t="shared" ca="1" si="29"/>
        <v>100</v>
      </c>
      <c r="O182" s="14">
        <f t="shared" ca="1" si="27"/>
        <v>100</v>
      </c>
      <c r="P182" s="14"/>
    </row>
    <row r="183" spans="2:16" ht="23.25" customHeight="1" x14ac:dyDescent="0.3">
      <c r="B183" s="15">
        <f t="shared" ca="1" si="24"/>
        <v>1</v>
      </c>
      <c r="C183" s="16">
        <f t="shared" ca="1" si="30"/>
        <v>1</v>
      </c>
      <c r="D183" s="16">
        <f t="shared" ca="1" si="31"/>
        <v>1900</v>
      </c>
      <c r="E183" s="17" t="str">
        <f ca="1">IF(SUMIFS(Cotização!$J:$J,Cotização!$A:$A,C183,Cotização!$B:$B,D183,Cotização!$D:$D,"Fechamento")=0,E182,SUMIFS(Cotização!$J:$J,Cotização!$A:$A,C183,Cotização!$B:$B,D183,Cotização!$D:$D,"Fechamento"))</f>
        <v>Carteira</v>
      </c>
      <c r="F183" s="17" t="str">
        <f ca="1">IF(SUMIFS(Cotização!$F:$F,Cotização!$A:$A,$C183,Cotização!$B:$B,$D183,Cotização!$D:$D,"Fechamento")=0,F182,SUMIFS(Cotização!$F:$F,Cotização!$A:$A,$C183,Cotização!$B:$B,$D183,Cotização!$D:$D,"Fechamento"))</f>
        <v>$ Cota</v>
      </c>
      <c r="G183" s="46">
        <f t="shared" ca="1" si="32"/>
        <v>0</v>
      </c>
      <c r="H183" s="24">
        <f ca="1">IFERROR(VLOOKUP(B183,Preencher!B:C,2,0),0)</f>
        <v>0</v>
      </c>
      <c r="I183" s="18">
        <f t="shared" ca="1" si="33"/>
        <v>0</v>
      </c>
      <c r="J183" s="24">
        <f ca="1">IFERROR(VLOOKUP(B183,Preencher!B:D,3,0),0)</f>
        <v>0</v>
      </c>
      <c r="K183" s="46">
        <f t="shared" ca="1" si="25"/>
        <v>0</v>
      </c>
      <c r="L183" s="18" t="e">
        <f t="shared" ca="1" si="26"/>
        <v>#VALUE!</v>
      </c>
      <c r="M183" s="14">
        <f t="shared" ca="1" si="28"/>
        <v>100</v>
      </c>
      <c r="N183" s="14">
        <f t="shared" ca="1" si="29"/>
        <v>100</v>
      </c>
      <c r="O183" s="14">
        <f t="shared" ca="1" si="27"/>
        <v>100</v>
      </c>
      <c r="P183" s="14"/>
    </row>
    <row r="184" spans="2:16" ht="23.25" customHeight="1" x14ac:dyDescent="0.3">
      <c r="B184" s="15">
        <f t="shared" ca="1" si="24"/>
        <v>1</v>
      </c>
      <c r="C184" s="16">
        <f t="shared" ca="1" si="30"/>
        <v>1</v>
      </c>
      <c r="D184" s="16">
        <f t="shared" ca="1" si="31"/>
        <v>1900</v>
      </c>
      <c r="E184" s="17" t="str">
        <f ca="1">IF(SUMIFS(Cotização!$J:$J,Cotização!$A:$A,C184,Cotização!$B:$B,D184,Cotização!$D:$D,"Fechamento")=0,E183,SUMIFS(Cotização!$J:$J,Cotização!$A:$A,C184,Cotização!$B:$B,D184,Cotização!$D:$D,"Fechamento"))</f>
        <v>Carteira</v>
      </c>
      <c r="F184" s="17" t="str">
        <f ca="1">IF(SUMIFS(Cotização!$F:$F,Cotização!$A:$A,$C184,Cotização!$B:$B,$D184,Cotização!$D:$D,"Fechamento")=0,F183,SUMIFS(Cotização!$F:$F,Cotização!$A:$A,$C184,Cotização!$B:$B,$D184,Cotização!$D:$D,"Fechamento"))</f>
        <v>$ Cota</v>
      </c>
      <c r="G184" s="46">
        <f t="shared" ca="1" si="32"/>
        <v>0</v>
      </c>
      <c r="H184" s="24">
        <f ca="1">IFERROR(VLOOKUP(B184,Preencher!B:C,2,0),0)</f>
        <v>0</v>
      </c>
      <c r="I184" s="18">
        <f t="shared" ca="1" si="33"/>
        <v>0</v>
      </c>
      <c r="J184" s="24">
        <f ca="1">IFERROR(VLOOKUP(B184,Preencher!B:D,3,0),0)</f>
        <v>0</v>
      </c>
      <c r="K184" s="46">
        <f t="shared" ca="1" si="25"/>
        <v>0</v>
      </c>
      <c r="L184" s="18" t="e">
        <f t="shared" ca="1" si="26"/>
        <v>#VALUE!</v>
      </c>
      <c r="M184" s="14">
        <f t="shared" ca="1" si="28"/>
        <v>100</v>
      </c>
      <c r="N184" s="14">
        <f t="shared" ca="1" si="29"/>
        <v>100</v>
      </c>
      <c r="O184" s="14">
        <f t="shared" ca="1" si="27"/>
        <v>100</v>
      </c>
      <c r="P184" s="14"/>
    </row>
    <row r="185" spans="2:16" ht="23.25" customHeight="1" x14ac:dyDescent="0.3">
      <c r="B185" s="15">
        <f t="shared" ca="1" si="24"/>
        <v>1</v>
      </c>
      <c r="C185" s="16">
        <f t="shared" ca="1" si="30"/>
        <v>1</v>
      </c>
      <c r="D185" s="16">
        <f t="shared" ca="1" si="31"/>
        <v>1900</v>
      </c>
      <c r="E185" s="17" t="str">
        <f ca="1">IF(SUMIFS(Cotização!$J:$J,Cotização!$A:$A,C185,Cotização!$B:$B,D185,Cotização!$D:$D,"Fechamento")=0,E184,SUMIFS(Cotização!$J:$J,Cotização!$A:$A,C185,Cotização!$B:$B,D185,Cotização!$D:$D,"Fechamento"))</f>
        <v>Carteira</v>
      </c>
      <c r="F185" s="17" t="str">
        <f ca="1">IF(SUMIFS(Cotização!$F:$F,Cotização!$A:$A,$C185,Cotização!$B:$B,$D185,Cotização!$D:$D,"Fechamento")=0,F184,SUMIFS(Cotização!$F:$F,Cotização!$A:$A,$C185,Cotização!$B:$B,$D185,Cotização!$D:$D,"Fechamento"))</f>
        <v>$ Cota</v>
      </c>
      <c r="G185" s="46">
        <f t="shared" ca="1" si="32"/>
        <v>0</v>
      </c>
      <c r="H185" s="24">
        <f ca="1">IFERROR(VLOOKUP(B185,Preencher!B:C,2,0),0)</f>
        <v>0</v>
      </c>
      <c r="I185" s="18">
        <f t="shared" ca="1" si="33"/>
        <v>0</v>
      </c>
      <c r="J185" s="24">
        <f ca="1">IFERROR(VLOOKUP(B185,Preencher!B:D,3,0),0)</f>
        <v>0</v>
      </c>
      <c r="K185" s="46">
        <f t="shared" ca="1" si="25"/>
        <v>0</v>
      </c>
      <c r="L185" s="18" t="e">
        <f t="shared" ca="1" si="26"/>
        <v>#VALUE!</v>
      </c>
      <c r="M185" s="14">
        <f t="shared" ca="1" si="28"/>
        <v>100</v>
      </c>
      <c r="N185" s="14">
        <f t="shared" ca="1" si="29"/>
        <v>100</v>
      </c>
      <c r="O185" s="14">
        <f t="shared" ca="1" si="27"/>
        <v>100</v>
      </c>
      <c r="P185" s="14"/>
    </row>
    <row r="186" spans="2:16" ht="23.25" customHeight="1" x14ac:dyDescent="0.3">
      <c r="B186" s="15">
        <f t="shared" ca="1" si="24"/>
        <v>1</v>
      </c>
      <c r="C186" s="16">
        <f t="shared" ca="1" si="30"/>
        <v>1</v>
      </c>
      <c r="D186" s="16">
        <f t="shared" ca="1" si="31"/>
        <v>1900</v>
      </c>
      <c r="E186" s="17" t="str">
        <f ca="1">IF(SUMIFS(Cotização!$J:$J,Cotização!$A:$A,C186,Cotização!$B:$B,D186,Cotização!$D:$D,"Fechamento")=0,E185,SUMIFS(Cotização!$J:$J,Cotização!$A:$A,C186,Cotização!$B:$B,D186,Cotização!$D:$D,"Fechamento"))</f>
        <v>Carteira</v>
      </c>
      <c r="F186" s="17" t="str">
        <f ca="1">IF(SUMIFS(Cotização!$F:$F,Cotização!$A:$A,$C186,Cotização!$B:$B,$D186,Cotização!$D:$D,"Fechamento")=0,F185,SUMIFS(Cotização!$F:$F,Cotização!$A:$A,$C186,Cotização!$B:$B,$D186,Cotização!$D:$D,"Fechamento"))</f>
        <v>$ Cota</v>
      </c>
      <c r="G186" s="46">
        <f t="shared" ca="1" si="32"/>
        <v>0</v>
      </c>
      <c r="H186" s="24">
        <f ca="1">IFERROR(VLOOKUP(B186,Preencher!B:C,2,0),0)</f>
        <v>0</v>
      </c>
      <c r="I186" s="18">
        <f t="shared" ca="1" si="33"/>
        <v>0</v>
      </c>
      <c r="J186" s="24">
        <f ca="1">IFERROR(VLOOKUP(B186,Preencher!B:D,3,0),0)</f>
        <v>0</v>
      </c>
      <c r="K186" s="46">
        <f t="shared" ca="1" si="25"/>
        <v>0</v>
      </c>
      <c r="L186" s="18" t="e">
        <f t="shared" ca="1" si="26"/>
        <v>#VALUE!</v>
      </c>
      <c r="M186" s="14">
        <f t="shared" ca="1" si="28"/>
        <v>100</v>
      </c>
      <c r="N186" s="14">
        <f t="shared" ca="1" si="29"/>
        <v>100</v>
      </c>
      <c r="O186" s="14">
        <f t="shared" ca="1" si="27"/>
        <v>100</v>
      </c>
      <c r="P186" s="14"/>
    </row>
    <row r="187" spans="2:16" ht="23.25" customHeight="1" x14ac:dyDescent="0.3">
      <c r="B187" s="15">
        <f t="shared" ca="1" si="24"/>
        <v>1</v>
      </c>
      <c r="C187" s="16">
        <f t="shared" ca="1" si="30"/>
        <v>1</v>
      </c>
      <c r="D187" s="16">
        <f t="shared" ca="1" si="31"/>
        <v>1900</v>
      </c>
      <c r="E187" s="17" t="str">
        <f ca="1">IF(SUMIFS(Cotização!$J:$J,Cotização!$A:$A,C187,Cotização!$B:$B,D187,Cotização!$D:$D,"Fechamento")=0,E186,SUMIFS(Cotização!$J:$J,Cotização!$A:$A,C187,Cotização!$B:$B,D187,Cotização!$D:$D,"Fechamento"))</f>
        <v>Carteira</v>
      </c>
      <c r="F187" s="17" t="str">
        <f ca="1">IF(SUMIFS(Cotização!$F:$F,Cotização!$A:$A,$C187,Cotização!$B:$B,$D187,Cotização!$D:$D,"Fechamento")=0,F186,SUMIFS(Cotização!$F:$F,Cotização!$A:$A,$C187,Cotização!$B:$B,$D187,Cotização!$D:$D,"Fechamento"))</f>
        <v>$ Cota</v>
      </c>
      <c r="G187" s="46">
        <f t="shared" ca="1" si="32"/>
        <v>0</v>
      </c>
      <c r="H187" s="24">
        <f ca="1">IFERROR(VLOOKUP(B187,Preencher!B:C,2,0),0)</f>
        <v>0</v>
      </c>
      <c r="I187" s="18">
        <f t="shared" ca="1" si="33"/>
        <v>0</v>
      </c>
      <c r="J187" s="24">
        <f ca="1">IFERROR(VLOOKUP(B187,Preencher!B:D,3,0),0)</f>
        <v>0</v>
      </c>
      <c r="K187" s="46">
        <f t="shared" ca="1" si="25"/>
        <v>0</v>
      </c>
      <c r="L187" s="18" t="e">
        <f t="shared" ca="1" si="26"/>
        <v>#VALUE!</v>
      </c>
      <c r="M187" s="14">
        <f t="shared" ca="1" si="28"/>
        <v>100</v>
      </c>
      <c r="N187" s="14">
        <f t="shared" ca="1" si="29"/>
        <v>100</v>
      </c>
      <c r="O187" s="14">
        <f t="shared" ca="1" si="27"/>
        <v>100</v>
      </c>
      <c r="P187" s="14"/>
    </row>
    <row r="188" spans="2:16" ht="23.25" customHeight="1" x14ac:dyDescent="0.3">
      <c r="B188" s="15">
        <f t="shared" ca="1" si="24"/>
        <v>1</v>
      </c>
      <c r="C188" s="16">
        <f t="shared" ca="1" si="30"/>
        <v>1</v>
      </c>
      <c r="D188" s="16">
        <f t="shared" ca="1" si="31"/>
        <v>1900</v>
      </c>
      <c r="E188" s="17" t="str">
        <f ca="1">IF(SUMIFS(Cotização!$J:$J,Cotização!$A:$A,C188,Cotização!$B:$B,D188,Cotização!$D:$D,"Fechamento")=0,E187,SUMIFS(Cotização!$J:$J,Cotização!$A:$A,C188,Cotização!$B:$B,D188,Cotização!$D:$D,"Fechamento"))</f>
        <v>Carteira</v>
      </c>
      <c r="F188" s="17" t="str">
        <f ca="1">IF(SUMIFS(Cotização!$F:$F,Cotização!$A:$A,$C188,Cotização!$B:$B,$D188,Cotização!$D:$D,"Fechamento")=0,F187,SUMIFS(Cotização!$F:$F,Cotização!$A:$A,$C188,Cotização!$B:$B,$D188,Cotização!$D:$D,"Fechamento"))</f>
        <v>$ Cota</v>
      </c>
      <c r="G188" s="46">
        <f t="shared" ca="1" si="32"/>
        <v>0</v>
      </c>
      <c r="H188" s="24">
        <f ca="1">IFERROR(VLOOKUP(B188,Preencher!B:C,2,0),0)</f>
        <v>0</v>
      </c>
      <c r="I188" s="18">
        <f t="shared" ca="1" si="33"/>
        <v>0</v>
      </c>
      <c r="J188" s="24">
        <f ca="1">IFERROR(VLOOKUP(B188,Preencher!B:D,3,0),0)</f>
        <v>0</v>
      </c>
      <c r="K188" s="46">
        <f t="shared" ca="1" si="25"/>
        <v>0</v>
      </c>
      <c r="L188" s="18" t="e">
        <f t="shared" ca="1" si="26"/>
        <v>#VALUE!</v>
      </c>
      <c r="M188" s="14">
        <f t="shared" ca="1" si="28"/>
        <v>100</v>
      </c>
      <c r="N188" s="14">
        <f t="shared" ca="1" si="29"/>
        <v>100</v>
      </c>
      <c r="O188" s="14">
        <f t="shared" ca="1" si="27"/>
        <v>100</v>
      </c>
      <c r="P188" s="14"/>
    </row>
    <row r="189" spans="2:16" ht="23.25" customHeight="1" x14ac:dyDescent="0.3">
      <c r="B189" s="15">
        <f t="shared" ca="1" si="24"/>
        <v>1</v>
      </c>
      <c r="C189" s="16">
        <f t="shared" ca="1" si="30"/>
        <v>1</v>
      </c>
      <c r="D189" s="16">
        <f t="shared" ca="1" si="31"/>
        <v>1900</v>
      </c>
      <c r="E189" s="17" t="str">
        <f ca="1">IF(SUMIFS(Cotização!$J:$J,Cotização!$A:$A,C189,Cotização!$B:$B,D189,Cotização!$D:$D,"Fechamento")=0,E188,SUMIFS(Cotização!$J:$J,Cotização!$A:$A,C189,Cotização!$B:$B,D189,Cotização!$D:$D,"Fechamento"))</f>
        <v>Carteira</v>
      </c>
      <c r="F189" s="17" t="str">
        <f ca="1">IF(SUMIFS(Cotização!$F:$F,Cotização!$A:$A,$C189,Cotização!$B:$B,$D189,Cotização!$D:$D,"Fechamento")=0,F188,SUMIFS(Cotização!$F:$F,Cotização!$A:$A,$C189,Cotização!$B:$B,$D189,Cotização!$D:$D,"Fechamento"))</f>
        <v>$ Cota</v>
      </c>
      <c r="G189" s="46">
        <f t="shared" ca="1" si="32"/>
        <v>0</v>
      </c>
      <c r="H189" s="24">
        <f ca="1">IFERROR(VLOOKUP(B189,Preencher!B:C,2,0),0)</f>
        <v>0</v>
      </c>
      <c r="I189" s="18">
        <f t="shared" ca="1" si="33"/>
        <v>0</v>
      </c>
      <c r="J189" s="24">
        <f ca="1">IFERROR(VLOOKUP(B189,Preencher!B:D,3,0),0)</f>
        <v>0</v>
      </c>
      <c r="K189" s="46">
        <f t="shared" ca="1" si="25"/>
        <v>0</v>
      </c>
      <c r="L189" s="18" t="e">
        <f t="shared" ca="1" si="26"/>
        <v>#VALUE!</v>
      </c>
      <c r="M189" s="14">
        <f t="shared" ca="1" si="28"/>
        <v>100</v>
      </c>
      <c r="N189" s="14">
        <f t="shared" ca="1" si="29"/>
        <v>100</v>
      </c>
      <c r="O189" s="14">
        <f t="shared" ca="1" si="27"/>
        <v>100</v>
      </c>
      <c r="P189" s="14"/>
    </row>
    <row r="190" spans="2:16" ht="23.25" customHeight="1" x14ac:dyDescent="0.3">
      <c r="B190" s="15">
        <f t="shared" ca="1" si="24"/>
        <v>1</v>
      </c>
      <c r="C190" s="16">
        <f t="shared" ca="1" si="30"/>
        <v>1</v>
      </c>
      <c r="D190" s="16">
        <f t="shared" ca="1" si="31"/>
        <v>1900</v>
      </c>
      <c r="E190" s="17" t="str">
        <f ca="1">IF(SUMIFS(Cotização!$J:$J,Cotização!$A:$A,C190,Cotização!$B:$B,D190,Cotização!$D:$D,"Fechamento")=0,E189,SUMIFS(Cotização!$J:$J,Cotização!$A:$A,C190,Cotização!$B:$B,D190,Cotização!$D:$D,"Fechamento"))</f>
        <v>Carteira</v>
      </c>
      <c r="F190" s="17" t="str">
        <f ca="1">IF(SUMIFS(Cotização!$F:$F,Cotização!$A:$A,$C190,Cotização!$B:$B,$D190,Cotização!$D:$D,"Fechamento")=0,F189,SUMIFS(Cotização!$F:$F,Cotização!$A:$A,$C190,Cotização!$B:$B,$D190,Cotização!$D:$D,"Fechamento"))</f>
        <v>$ Cota</v>
      </c>
      <c r="G190" s="46">
        <f t="shared" ca="1" si="32"/>
        <v>0</v>
      </c>
      <c r="H190" s="24">
        <f ca="1">IFERROR(VLOOKUP(B190,Preencher!B:C,2,0),0)</f>
        <v>0</v>
      </c>
      <c r="I190" s="18">
        <f t="shared" ca="1" si="33"/>
        <v>0</v>
      </c>
      <c r="J190" s="24">
        <f ca="1">IFERROR(VLOOKUP(B190,Preencher!B:D,3,0),0)</f>
        <v>0</v>
      </c>
      <c r="K190" s="46">
        <f t="shared" ca="1" si="25"/>
        <v>0</v>
      </c>
      <c r="L190" s="18" t="e">
        <f t="shared" ca="1" si="26"/>
        <v>#VALUE!</v>
      </c>
      <c r="M190" s="14">
        <f t="shared" ca="1" si="28"/>
        <v>100</v>
      </c>
      <c r="N190" s="14">
        <f t="shared" ca="1" si="29"/>
        <v>100</v>
      </c>
      <c r="O190" s="14">
        <f t="shared" ca="1" si="27"/>
        <v>100</v>
      </c>
      <c r="P190" s="14"/>
    </row>
    <row r="191" spans="2:16" ht="23.25" customHeight="1" x14ac:dyDescent="0.3">
      <c r="B191" s="15">
        <f t="shared" ca="1" si="24"/>
        <v>1</v>
      </c>
      <c r="C191" s="16">
        <f t="shared" ca="1" si="30"/>
        <v>1</v>
      </c>
      <c r="D191" s="16">
        <f t="shared" ca="1" si="31"/>
        <v>1900</v>
      </c>
      <c r="E191" s="17" t="str">
        <f ca="1">IF(SUMIFS(Cotização!$J:$J,Cotização!$A:$A,C191,Cotização!$B:$B,D191,Cotização!$D:$D,"Fechamento")=0,E190,SUMIFS(Cotização!$J:$J,Cotização!$A:$A,C191,Cotização!$B:$B,D191,Cotização!$D:$D,"Fechamento"))</f>
        <v>Carteira</v>
      </c>
      <c r="F191" s="17" t="str">
        <f ca="1">IF(SUMIFS(Cotização!$F:$F,Cotização!$A:$A,$C191,Cotização!$B:$B,$D191,Cotização!$D:$D,"Fechamento")=0,F190,SUMIFS(Cotização!$F:$F,Cotização!$A:$A,$C191,Cotização!$B:$B,$D191,Cotização!$D:$D,"Fechamento"))</f>
        <v>$ Cota</v>
      </c>
      <c r="G191" s="46">
        <f t="shared" ca="1" si="32"/>
        <v>0</v>
      </c>
      <c r="H191" s="24">
        <f ca="1">IFERROR(VLOOKUP(B191,Preencher!B:C,2,0),0)</f>
        <v>0</v>
      </c>
      <c r="I191" s="18">
        <f t="shared" ca="1" si="33"/>
        <v>0</v>
      </c>
      <c r="J191" s="24">
        <f ca="1">IFERROR(VLOOKUP(B191,Preencher!B:D,3,0),0)</f>
        <v>0</v>
      </c>
      <c r="K191" s="46">
        <f t="shared" ca="1" si="25"/>
        <v>0</v>
      </c>
      <c r="L191" s="18" t="e">
        <f t="shared" ca="1" si="26"/>
        <v>#VALUE!</v>
      </c>
      <c r="M191" s="14">
        <f t="shared" ca="1" si="28"/>
        <v>100</v>
      </c>
      <c r="N191" s="14">
        <f t="shared" ca="1" si="29"/>
        <v>100</v>
      </c>
      <c r="O191" s="14">
        <f t="shared" ca="1" si="27"/>
        <v>100</v>
      </c>
      <c r="P191" s="14"/>
    </row>
    <row r="192" spans="2:16" ht="23.25" customHeight="1" x14ac:dyDescent="0.3">
      <c r="B192" s="15">
        <f t="shared" ca="1" si="24"/>
        <v>1</v>
      </c>
      <c r="C192" s="16">
        <f t="shared" ca="1" si="30"/>
        <v>1</v>
      </c>
      <c r="D192" s="16">
        <f t="shared" ca="1" si="31"/>
        <v>1900</v>
      </c>
      <c r="E192" s="17" t="str">
        <f ca="1">IF(SUMIFS(Cotização!$J:$J,Cotização!$A:$A,C192,Cotização!$B:$B,D192,Cotização!$D:$D,"Fechamento")=0,E191,SUMIFS(Cotização!$J:$J,Cotização!$A:$A,C192,Cotização!$B:$B,D192,Cotização!$D:$D,"Fechamento"))</f>
        <v>Carteira</v>
      </c>
      <c r="F192" s="17" t="str">
        <f ca="1">IF(SUMIFS(Cotização!$F:$F,Cotização!$A:$A,$C192,Cotização!$B:$B,$D192,Cotização!$D:$D,"Fechamento")=0,F191,SUMIFS(Cotização!$F:$F,Cotização!$A:$A,$C192,Cotização!$B:$B,$D192,Cotização!$D:$D,"Fechamento"))</f>
        <v>$ Cota</v>
      </c>
      <c r="G192" s="46">
        <f t="shared" ca="1" si="32"/>
        <v>0</v>
      </c>
      <c r="H192" s="24">
        <f ca="1">IFERROR(VLOOKUP(B192,Preencher!B:C,2,0),0)</f>
        <v>0</v>
      </c>
      <c r="I192" s="18">
        <f t="shared" ca="1" si="33"/>
        <v>0</v>
      </c>
      <c r="J192" s="24">
        <f ca="1">IFERROR(VLOOKUP(B192,Preencher!B:D,3,0),0)</f>
        <v>0</v>
      </c>
      <c r="K192" s="46">
        <f t="shared" ca="1" si="25"/>
        <v>0</v>
      </c>
      <c r="L192" s="18" t="e">
        <f t="shared" ca="1" si="26"/>
        <v>#VALUE!</v>
      </c>
      <c r="M192" s="14">
        <f t="shared" ca="1" si="28"/>
        <v>100</v>
      </c>
      <c r="N192" s="14">
        <f t="shared" ca="1" si="29"/>
        <v>100</v>
      </c>
      <c r="O192" s="14">
        <f t="shared" ca="1" si="27"/>
        <v>100</v>
      </c>
      <c r="P192" s="14"/>
    </row>
    <row r="193" spans="2:16" ht="23.25" customHeight="1" x14ac:dyDescent="0.3">
      <c r="B193" s="15">
        <f t="shared" ca="1" si="24"/>
        <v>1</v>
      </c>
      <c r="C193" s="16">
        <f t="shared" ca="1" si="30"/>
        <v>1</v>
      </c>
      <c r="D193" s="16">
        <f t="shared" ca="1" si="31"/>
        <v>1900</v>
      </c>
      <c r="E193" s="17" t="str">
        <f ca="1">IF(SUMIFS(Cotização!$J:$J,Cotização!$A:$A,C193,Cotização!$B:$B,D193,Cotização!$D:$D,"Fechamento")=0,E192,SUMIFS(Cotização!$J:$J,Cotização!$A:$A,C193,Cotização!$B:$B,D193,Cotização!$D:$D,"Fechamento"))</f>
        <v>Carteira</v>
      </c>
      <c r="F193" s="17" t="str">
        <f ca="1">IF(SUMIFS(Cotização!$F:$F,Cotização!$A:$A,$C193,Cotização!$B:$B,$D193,Cotização!$D:$D,"Fechamento")=0,F192,SUMIFS(Cotização!$F:$F,Cotização!$A:$A,$C193,Cotização!$B:$B,$D193,Cotização!$D:$D,"Fechamento"))</f>
        <v>$ Cota</v>
      </c>
      <c r="G193" s="46">
        <f t="shared" ca="1" si="32"/>
        <v>0</v>
      </c>
      <c r="H193" s="24">
        <f ca="1">IFERROR(VLOOKUP(B193,Preencher!B:C,2,0),0)</f>
        <v>0</v>
      </c>
      <c r="I193" s="18">
        <f t="shared" ca="1" si="33"/>
        <v>0</v>
      </c>
      <c r="J193" s="24">
        <f ca="1">IFERROR(VLOOKUP(B193,Preencher!B:D,3,0),0)</f>
        <v>0</v>
      </c>
      <c r="K193" s="46">
        <f t="shared" ca="1" si="25"/>
        <v>0</v>
      </c>
      <c r="L193" s="18" t="e">
        <f t="shared" ca="1" si="26"/>
        <v>#VALUE!</v>
      </c>
      <c r="M193" s="14">
        <f t="shared" ca="1" si="28"/>
        <v>100</v>
      </c>
      <c r="N193" s="14">
        <f t="shared" ca="1" si="29"/>
        <v>100</v>
      </c>
      <c r="O193" s="14">
        <f t="shared" ca="1" si="27"/>
        <v>100</v>
      </c>
      <c r="P193" s="14"/>
    </row>
    <row r="194" spans="2:16" ht="23.25" customHeight="1" x14ac:dyDescent="0.3">
      <c r="B194" s="15">
        <f t="shared" ca="1" si="24"/>
        <v>1</v>
      </c>
      <c r="C194" s="16">
        <f t="shared" ca="1" si="30"/>
        <v>1</v>
      </c>
      <c r="D194" s="16">
        <f t="shared" ca="1" si="31"/>
        <v>1900</v>
      </c>
      <c r="E194" s="17" t="str">
        <f ca="1">IF(SUMIFS(Cotização!$J:$J,Cotização!$A:$A,C194,Cotização!$B:$B,D194,Cotização!$D:$D,"Fechamento")=0,E193,SUMIFS(Cotização!$J:$J,Cotização!$A:$A,C194,Cotização!$B:$B,D194,Cotização!$D:$D,"Fechamento"))</f>
        <v>Carteira</v>
      </c>
      <c r="F194" s="17" t="str">
        <f ca="1">IF(SUMIFS(Cotização!$F:$F,Cotização!$A:$A,$C194,Cotização!$B:$B,$D194,Cotização!$D:$D,"Fechamento")=0,F193,SUMIFS(Cotização!$F:$F,Cotização!$A:$A,$C194,Cotização!$B:$B,$D194,Cotização!$D:$D,"Fechamento"))</f>
        <v>$ Cota</v>
      </c>
      <c r="G194" s="46">
        <f t="shared" ca="1" si="32"/>
        <v>0</v>
      </c>
      <c r="H194" s="24">
        <f ca="1">IFERROR(VLOOKUP(B194,Preencher!B:C,2,0),0)</f>
        <v>0</v>
      </c>
      <c r="I194" s="18">
        <f t="shared" ca="1" si="33"/>
        <v>0</v>
      </c>
      <c r="J194" s="24">
        <f ca="1">IFERROR(VLOOKUP(B194,Preencher!B:D,3,0),0)</f>
        <v>0</v>
      </c>
      <c r="K194" s="46">
        <f t="shared" ca="1" si="25"/>
        <v>0</v>
      </c>
      <c r="L194" s="18" t="e">
        <f t="shared" ca="1" si="26"/>
        <v>#VALUE!</v>
      </c>
      <c r="M194" s="14">
        <f t="shared" ca="1" si="28"/>
        <v>100</v>
      </c>
      <c r="N194" s="14">
        <f t="shared" ca="1" si="29"/>
        <v>100</v>
      </c>
      <c r="O194" s="14">
        <f t="shared" ca="1" si="27"/>
        <v>100</v>
      </c>
      <c r="P194" s="14"/>
    </row>
    <row r="195" spans="2:16" ht="23.25" customHeight="1" x14ac:dyDescent="0.3">
      <c r="B195" s="15">
        <f t="shared" ca="1" si="24"/>
        <v>1</v>
      </c>
      <c r="C195" s="16">
        <f t="shared" ca="1" si="30"/>
        <v>1</v>
      </c>
      <c r="D195" s="16">
        <f t="shared" ca="1" si="31"/>
        <v>1900</v>
      </c>
      <c r="E195" s="17" t="str">
        <f ca="1">IF(SUMIFS(Cotização!$J:$J,Cotização!$A:$A,C195,Cotização!$B:$B,D195,Cotização!$D:$D,"Fechamento")=0,E194,SUMIFS(Cotização!$J:$J,Cotização!$A:$A,C195,Cotização!$B:$B,D195,Cotização!$D:$D,"Fechamento"))</f>
        <v>Carteira</v>
      </c>
      <c r="F195" s="17" t="str">
        <f ca="1">IF(SUMIFS(Cotização!$F:$F,Cotização!$A:$A,$C195,Cotização!$B:$B,$D195,Cotização!$D:$D,"Fechamento")=0,F194,SUMIFS(Cotização!$F:$F,Cotização!$A:$A,$C195,Cotização!$B:$B,$D195,Cotização!$D:$D,"Fechamento"))</f>
        <v>$ Cota</v>
      </c>
      <c r="G195" s="46">
        <f t="shared" ca="1" si="32"/>
        <v>0</v>
      </c>
      <c r="H195" s="24">
        <f ca="1">IFERROR(VLOOKUP(B195,Preencher!B:C,2,0),0)</f>
        <v>0</v>
      </c>
      <c r="I195" s="18">
        <f t="shared" ca="1" si="33"/>
        <v>0</v>
      </c>
      <c r="J195" s="24">
        <f ca="1">IFERROR(VLOOKUP(B195,Preencher!B:D,3,0),0)</f>
        <v>0</v>
      </c>
      <c r="K195" s="46">
        <f t="shared" ca="1" si="25"/>
        <v>0</v>
      </c>
      <c r="L195" s="18" t="e">
        <f t="shared" ca="1" si="26"/>
        <v>#VALUE!</v>
      </c>
      <c r="M195" s="14">
        <f t="shared" ca="1" si="28"/>
        <v>100</v>
      </c>
      <c r="N195" s="14">
        <f t="shared" ca="1" si="29"/>
        <v>100</v>
      </c>
      <c r="O195" s="14">
        <f t="shared" ca="1" si="27"/>
        <v>100</v>
      </c>
      <c r="P195" s="14"/>
    </row>
    <row r="196" spans="2:16" ht="23.25" customHeight="1" x14ac:dyDescent="0.3">
      <c r="B196" s="15">
        <f t="shared" ca="1" si="24"/>
        <v>1</v>
      </c>
      <c r="C196" s="16">
        <f t="shared" ca="1" si="30"/>
        <v>1</v>
      </c>
      <c r="D196" s="16">
        <f t="shared" ca="1" si="31"/>
        <v>1900</v>
      </c>
      <c r="E196" s="17" t="str">
        <f ca="1">IF(SUMIFS(Cotização!$J:$J,Cotização!$A:$A,C196,Cotização!$B:$B,D196,Cotização!$D:$D,"Fechamento")=0,E195,SUMIFS(Cotização!$J:$J,Cotização!$A:$A,C196,Cotização!$B:$B,D196,Cotização!$D:$D,"Fechamento"))</f>
        <v>Carteira</v>
      </c>
      <c r="F196" s="17" t="str">
        <f ca="1">IF(SUMIFS(Cotização!$F:$F,Cotização!$A:$A,$C196,Cotização!$B:$B,$D196,Cotização!$D:$D,"Fechamento")=0,F195,SUMIFS(Cotização!$F:$F,Cotização!$A:$A,$C196,Cotização!$B:$B,$D196,Cotização!$D:$D,"Fechamento"))</f>
        <v>$ Cota</v>
      </c>
      <c r="G196" s="46">
        <f t="shared" ca="1" si="32"/>
        <v>0</v>
      </c>
      <c r="H196" s="24">
        <f ca="1">IFERROR(VLOOKUP(B196,Preencher!B:C,2,0),0)</f>
        <v>0</v>
      </c>
      <c r="I196" s="18">
        <f t="shared" ca="1" si="33"/>
        <v>0</v>
      </c>
      <c r="J196" s="24">
        <f ca="1">IFERROR(VLOOKUP(B196,Preencher!B:D,3,0),0)</f>
        <v>0</v>
      </c>
      <c r="K196" s="46">
        <f t="shared" ca="1" si="25"/>
        <v>0</v>
      </c>
      <c r="L196" s="18" t="e">
        <f t="shared" ca="1" si="26"/>
        <v>#VALUE!</v>
      </c>
      <c r="M196" s="14">
        <f t="shared" ca="1" si="28"/>
        <v>100</v>
      </c>
      <c r="N196" s="14">
        <f t="shared" ca="1" si="29"/>
        <v>100</v>
      </c>
      <c r="O196" s="14">
        <f t="shared" ca="1" si="27"/>
        <v>100</v>
      </c>
      <c r="P196" s="14"/>
    </row>
    <row r="197" spans="2:16" ht="23.25" customHeight="1" x14ac:dyDescent="0.3">
      <c r="B197" s="15">
        <f t="shared" ca="1" si="24"/>
        <v>1</v>
      </c>
      <c r="C197" s="16">
        <f t="shared" ca="1" si="30"/>
        <v>1</v>
      </c>
      <c r="D197" s="16">
        <f t="shared" ca="1" si="31"/>
        <v>1900</v>
      </c>
      <c r="E197" s="17" t="str">
        <f ca="1">IF(SUMIFS(Cotização!$J:$J,Cotização!$A:$A,C197,Cotização!$B:$B,D197,Cotização!$D:$D,"Fechamento")=0,E196,SUMIFS(Cotização!$J:$J,Cotização!$A:$A,C197,Cotização!$B:$B,D197,Cotização!$D:$D,"Fechamento"))</f>
        <v>Carteira</v>
      </c>
      <c r="F197" s="17" t="str">
        <f ca="1">IF(SUMIFS(Cotização!$F:$F,Cotização!$A:$A,$C197,Cotização!$B:$B,$D197,Cotização!$D:$D,"Fechamento")=0,F196,SUMIFS(Cotização!$F:$F,Cotização!$A:$A,$C197,Cotização!$B:$B,$D197,Cotização!$D:$D,"Fechamento"))</f>
        <v>$ Cota</v>
      </c>
      <c r="G197" s="46">
        <f t="shared" ca="1" si="32"/>
        <v>0</v>
      </c>
      <c r="H197" s="24">
        <f ca="1">IFERROR(VLOOKUP(B197,Preencher!B:C,2,0),0)</f>
        <v>0</v>
      </c>
      <c r="I197" s="18">
        <f t="shared" ca="1" si="33"/>
        <v>0</v>
      </c>
      <c r="J197" s="24">
        <f ca="1">IFERROR(VLOOKUP(B197,Preencher!B:D,3,0),0)</f>
        <v>0</v>
      </c>
      <c r="K197" s="46">
        <f t="shared" ca="1" si="25"/>
        <v>0</v>
      </c>
      <c r="L197" s="18" t="e">
        <f t="shared" ca="1" si="26"/>
        <v>#VALUE!</v>
      </c>
      <c r="M197" s="14">
        <f t="shared" ca="1" si="28"/>
        <v>100</v>
      </c>
      <c r="N197" s="14">
        <f t="shared" ca="1" si="29"/>
        <v>100</v>
      </c>
      <c r="O197" s="14">
        <f t="shared" ca="1" si="27"/>
        <v>100</v>
      </c>
      <c r="P197" s="14"/>
    </row>
    <row r="198" spans="2:16" ht="23.25" customHeight="1" x14ac:dyDescent="0.3">
      <c r="B198" s="15">
        <f t="shared" ca="1" si="24"/>
        <v>1</v>
      </c>
      <c r="C198" s="16">
        <f t="shared" ca="1" si="30"/>
        <v>1</v>
      </c>
      <c r="D198" s="16">
        <f t="shared" ca="1" si="31"/>
        <v>1900</v>
      </c>
      <c r="E198" s="17" t="str">
        <f ca="1">IF(SUMIFS(Cotização!$J:$J,Cotização!$A:$A,C198,Cotização!$B:$B,D198,Cotização!$D:$D,"Fechamento")=0,E197,SUMIFS(Cotização!$J:$J,Cotização!$A:$A,C198,Cotização!$B:$B,D198,Cotização!$D:$D,"Fechamento"))</f>
        <v>Carteira</v>
      </c>
      <c r="F198" s="17" t="str">
        <f ca="1">IF(SUMIFS(Cotização!$F:$F,Cotização!$A:$A,$C198,Cotização!$B:$B,$D198,Cotização!$D:$D,"Fechamento")=0,F197,SUMIFS(Cotização!$F:$F,Cotização!$A:$A,$C198,Cotização!$B:$B,$D198,Cotização!$D:$D,"Fechamento"))</f>
        <v>$ Cota</v>
      </c>
      <c r="G198" s="46">
        <f t="shared" ca="1" si="32"/>
        <v>0</v>
      </c>
      <c r="H198" s="24">
        <f ca="1">IFERROR(VLOOKUP(B198,Preencher!B:C,2,0),0)</f>
        <v>0</v>
      </c>
      <c r="I198" s="18">
        <f t="shared" ca="1" si="33"/>
        <v>0</v>
      </c>
      <c r="J198" s="24">
        <f ca="1">IFERROR(VLOOKUP(B198,Preencher!B:D,3,0),0)</f>
        <v>0</v>
      </c>
      <c r="K198" s="46">
        <f t="shared" ca="1" si="25"/>
        <v>0</v>
      </c>
      <c r="L198" s="18" t="e">
        <f t="shared" ca="1" si="26"/>
        <v>#VALUE!</v>
      </c>
      <c r="M198" s="14">
        <f t="shared" ca="1" si="28"/>
        <v>100</v>
      </c>
      <c r="N198" s="14">
        <f t="shared" ca="1" si="29"/>
        <v>100</v>
      </c>
      <c r="O198" s="14">
        <f t="shared" ca="1" si="27"/>
        <v>100</v>
      </c>
      <c r="P198" s="14"/>
    </row>
    <row r="199" spans="2:16" ht="23.25" customHeight="1" x14ac:dyDescent="0.3">
      <c r="B199" s="15">
        <f t="shared" ca="1" si="24"/>
        <v>1</v>
      </c>
      <c r="C199" s="16">
        <f t="shared" ca="1" si="30"/>
        <v>1</v>
      </c>
      <c r="D199" s="16">
        <f t="shared" ca="1" si="31"/>
        <v>1900</v>
      </c>
      <c r="E199" s="17" t="str">
        <f ca="1">IF(SUMIFS(Cotização!$J:$J,Cotização!$A:$A,C199,Cotização!$B:$B,D199,Cotização!$D:$D,"Fechamento")=0,E198,SUMIFS(Cotização!$J:$J,Cotização!$A:$A,C199,Cotização!$B:$B,D199,Cotização!$D:$D,"Fechamento"))</f>
        <v>Carteira</v>
      </c>
      <c r="F199" s="17" t="str">
        <f ca="1">IF(SUMIFS(Cotização!$F:$F,Cotização!$A:$A,$C199,Cotização!$B:$B,$D199,Cotização!$D:$D,"Fechamento")=0,F198,SUMIFS(Cotização!$F:$F,Cotização!$A:$A,$C199,Cotização!$B:$B,$D199,Cotização!$D:$D,"Fechamento"))</f>
        <v>$ Cota</v>
      </c>
      <c r="G199" s="46">
        <f t="shared" ca="1" si="32"/>
        <v>0</v>
      </c>
      <c r="H199" s="24">
        <f ca="1">IFERROR(VLOOKUP(B199,Preencher!B:C,2,0),0)</f>
        <v>0</v>
      </c>
      <c r="I199" s="18">
        <f t="shared" ca="1" si="33"/>
        <v>0</v>
      </c>
      <c r="J199" s="24">
        <f ca="1">IFERROR(VLOOKUP(B199,Preencher!B:D,3,0),0)</f>
        <v>0</v>
      </c>
      <c r="K199" s="46">
        <f t="shared" ca="1" si="25"/>
        <v>0</v>
      </c>
      <c r="L199" s="18" t="e">
        <f t="shared" ca="1" si="26"/>
        <v>#VALUE!</v>
      </c>
      <c r="M199" s="14">
        <f t="shared" ca="1" si="28"/>
        <v>100</v>
      </c>
      <c r="N199" s="14">
        <f t="shared" ca="1" si="29"/>
        <v>100</v>
      </c>
      <c r="O199" s="14">
        <f t="shared" ca="1" si="27"/>
        <v>100</v>
      </c>
      <c r="P199" s="14"/>
    </row>
    <row r="200" spans="2:16" ht="23.25" customHeight="1" x14ac:dyDescent="0.3">
      <c r="B200" s="15">
        <f t="shared" ca="1" si="24"/>
        <v>1</v>
      </c>
      <c r="C200" s="16">
        <f t="shared" ca="1" si="30"/>
        <v>1</v>
      </c>
      <c r="D200" s="16">
        <f t="shared" ca="1" si="31"/>
        <v>1900</v>
      </c>
      <c r="E200" s="17" t="str">
        <f ca="1">IF(SUMIFS(Cotização!$J:$J,Cotização!$A:$A,C200,Cotização!$B:$B,D200,Cotização!$D:$D,"Fechamento")=0,E199,SUMIFS(Cotização!$J:$J,Cotização!$A:$A,C200,Cotização!$B:$B,D200,Cotização!$D:$D,"Fechamento"))</f>
        <v>Carteira</v>
      </c>
      <c r="F200" s="17" t="str">
        <f ca="1">IF(SUMIFS(Cotização!$F:$F,Cotização!$A:$A,$C200,Cotização!$B:$B,$D200,Cotização!$D:$D,"Fechamento")=0,F199,SUMIFS(Cotização!$F:$F,Cotização!$A:$A,$C200,Cotização!$B:$B,$D200,Cotização!$D:$D,"Fechamento"))</f>
        <v>$ Cota</v>
      </c>
      <c r="G200" s="46">
        <f t="shared" ca="1" si="32"/>
        <v>0</v>
      </c>
      <c r="H200" s="24">
        <f ca="1">IFERROR(VLOOKUP(B200,Preencher!B:C,2,0),0)</f>
        <v>0</v>
      </c>
      <c r="I200" s="18">
        <f t="shared" ca="1" si="33"/>
        <v>0</v>
      </c>
      <c r="J200" s="24">
        <f ca="1">IFERROR(VLOOKUP(B200,Preencher!B:D,3,0),0)</f>
        <v>0</v>
      </c>
      <c r="K200" s="46">
        <f t="shared" ca="1" si="25"/>
        <v>0</v>
      </c>
      <c r="L200" s="18" t="e">
        <f t="shared" ca="1" si="26"/>
        <v>#VALUE!</v>
      </c>
      <c r="M200" s="14">
        <f t="shared" ca="1" si="28"/>
        <v>100</v>
      </c>
      <c r="N200" s="14">
        <f t="shared" ca="1" si="29"/>
        <v>100</v>
      </c>
      <c r="O200" s="14">
        <f t="shared" ca="1" si="27"/>
        <v>100</v>
      </c>
      <c r="P200" s="14"/>
    </row>
    <row r="201" spans="2:16" ht="23.25" customHeight="1" x14ac:dyDescent="0.3">
      <c r="B201" s="15">
        <f t="shared" ca="1" si="24"/>
        <v>1</v>
      </c>
      <c r="C201" s="16">
        <f t="shared" ca="1" si="30"/>
        <v>1</v>
      </c>
      <c r="D201" s="16">
        <f t="shared" ca="1" si="31"/>
        <v>1900</v>
      </c>
      <c r="E201" s="17" t="str">
        <f ca="1">IF(SUMIFS(Cotização!$J:$J,Cotização!$A:$A,C201,Cotização!$B:$B,D201,Cotização!$D:$D,"Fechamento")=0,E200,SUMIFS(Cotização!$J:$J,Cotização!$A:$A,C201,Cotização!$B:$B,D201,Cotização!$D:$D,"Fechamento"))</f>
        <v>Carteira</v>
      </c>
      <c r="F201" s="17" t="str">
        <f ca="1">IF(SUMIFS(Cotização!$F:$F,Cotização!$A:$A,$C201,Cotização!$B:$B,$D201,Cotização!$D:$D,"Fechamento")=0,F200,SUMIFS(Cotização!$F:$F,Cotização!$A:$A,$C201,Cotização!$B:$B,$D201,Cotização!$D:$D,"Fechamento"))</f>
        <v>$ Cota</v>
      </c>
      <c r="G201" s="46">
        <f t="shared" ca="1" si="32"/>
        <v>0</v>
      </c>
      <c r="H201" s="24">
        <f ca="1">IFERROR(VLOOKUP(B201,Preencher!B:C,2,0),0)</f>
        <v>0</v>
      </c>
      <c r="I201" s="18">
        <f t="shared" ca="1" si="33"/>
        <v>0</v>
      </c>
      <c r="J201" s="24">
        <f ca="1">IFERROR(VLOOKUP(B201,Preencher!B:D,3,0),0)</f>
        <v>0</v>
      </c>
      <c r="K201" s="46">
        <f t="shared" ca="1" si="25"/>
        <v>0</v>
      </c>
      <c r="L201" s="18" t="e">
        <f t="shared" ca="1" si="26"/>
        <v>#VALUE!</v>
      </c>
      <c r="M201" s="14">
        <f t="shared" ca="1" si="28"/>
        <v>100</v>
      </c>
      <c r="N201" s="14">
        <f t="shared" ca="1" si="29"/>
        <v>100</v>
      </c>
      <c r="O201" s="14">
        <f t="shared" ca="1" si="27"/>
        <v>100</v>
      </c>
      <c r="P201" s="14"/>
    </row>
    <row r="202" spans="2:16" ht="23.25" customHeight="1" x14ac:dyDescent="0.3">
      <c r="B202" s="15">
        <f t="shared" ca="1" si="24"/>
        <v>1</v>
      </c>
      <c r="C202" s="16">
        <f t="shared" ca="1" si="30"/>
        <v>1</v>
      </c>
      <c r="D202" s="16">
        <f t="shared" ca="1" si="31"/>
        <v>1900</v>
      </c>
      <c r="E202" s="17" t="str">
        <f ca="1">IF(SUMIFS(Cotização!$J:$J,Cotização!$A:$A,C202,Cotização!$B:$B,D202,Cotização!$D:$D,"Fechamento")=0,E201,SUMIFS(Cotização!$J:$J,Cotização!$A:$A,C202,Cotização!$B:$B,D202,Cotização!$D:$D,"Fechamento"))</f>
        <v>Carteira</v>
      </c>
      <c r="F202" s="17" t="str">
        <f ca="1">IF(SUMIFS(Cotização!$F:$F,Cotização!$A:$A,$C202,Cotização!$B:$B,$D202,Cotização!$D:$D,"Fechamento")=0,F201,SUMIFS(Cotização!$F:$F,Cotização!$A:$A,$C202,Cotização!$B:$B,$D202,Cotização!$D:$D,"Fechamento"))</f>
        <v>$ Cota</v>
      </c>
      <c r="G202" s="46">
        <f t="shared" ca="1" si="32"/>
        <v>0</v>
      </c>
      <c r="H202" s="24">
        <f ca="1">IFERROR(VLOOKUP(B202,Preencher!B:C,2,0),0)</f>
        <v>0</v>
      </c>
      <c r="I202" s="18">
        <f t="shared" ca="1" si="33"/>
        <v>0</v>
      </c>
      <c r="J202" s="24">
        <f ca="1">IFERROR(VLOOKUP(B202,Preencher!B:D,3,0),0)</f>
        <v>0</v>
      </c>
      <c r="K202" s="46">
        <f t="shared" ca="1" si="25"/>
        <v>0</v>
      </c>
      <c r="L202" s="18" t="e">
        <f t="shared" ca="1" si="26"/>
        <v>#VALUE!</v>
      </c>
      <c r="M202" s="14">
        <f t="shared" ca="1" si="28"/>
        <v>100</v>
      </c>
      <c r="N202" s="14">
        <f t="shared" ca="1" si="29"/>
        <v>100</v>
      </c>
      <c r="O202" s="14">
        <f t="shared" ca="1" si="27"/>
        <v>100</v>
      </c>
      <c r="P202" s="14"/>
    </row>
    <row r="203" spans="2:16" ht="23.25" customHeight="1" x14ac:dyDescent="0.3">
      <c r="B203" s="15">
        <f t="shared" ca="1" si="24"/>
        <v>1</v>
      </c>
      <c r="C203" s="16">
        <f t="shared" ca="1" si="30"/>
        <v>1</v>
      </c>
      <c r="D203" s="16">
        <f t="shared" ca="1" si="31"/>
        <v>1900</v>
      </c>
      <c r="E203" s="17" t="str">
        <f ca="1">IF(SUMIFS(Cotização!$J:$J,Cotização!$A:$A,C203,Cotização!$B:$B,D203,Cotização!$D:$D,"Fechamento")=0,E202,SUMIFS(Cotização!$J:$J,Cotização!$A:$A,C203,Cotização!$B:$B,D203,Cotização!$D:$D,"Fechamento"))</f>
        <v>Carteira</v>
      </c>
      <c r="F203" s="17" t="str">
        <f ca="1">IF(SUMIFS(Cotização!$F:$F,Cotização!$A:$A,$C203,Cotização!$B:$B,$D203,Cotização!$D:$D,"Fechamento")=0,F202,SUMIFS(Cotização!$F:$F,Cotização!$A:$A,$C203,Cotização!$B:$B,$D203,Cotização!$D:$D,"Fechamento"))</f>
        <v>$ Cota</v>
      </c>
      <c r="G203" s="46">
        <f t="shared" ca="1" si="32"/>
        <v>0</v>
      </c>
      <c r="H203" s="24">
        <f ca="1">IFERROR(VLOOKUP(B203,Preencher!B:C,2,0),0)</f>
        <v>0</v>
      </c>
      <c r="I203" s="18">
        <f t="shared" ca="1" si="33"/>
        <v>0</v>
      </c>
      <c r="J203" s="24">
        <f ca="1">IFERROR(VLOOKUP(B203,Preencher!B:D,3,0),0)</f>
        <v>0</v>
      </c>
      <c r="K203" s="46">
        <f t="shared" ca="1" si="25"/>
        <v>0</v>
      </c>
      <c r="L203" s="18" t="e">
        <f t="shared" ca="1" si="26"/>
        <v>#VALUE!</v>
      </c>
      <c r="M203" s="14">
        <f t="shared" ca="1" si="28"/>
        <v>100</v>
      </c>
      <c r="N203" s="14">
        <f t="shared" ca="1" si="29"/>
        <v>100</v>
      </c>
      <c r="O203" s="14">
        <f t="shared" ca="1" si="27"/>
        <v>100</v>
      </c>
      <c r="P203" s="14"/>
    </row>
    <row r="204" spans="2:16" ht="23.25" customHeight="1" x14ac:dyDescent="0.3">
      <c r="B204" s="15">
        <f t="shared" ca="1" si="24"/>
        <v>1</v>
      </c>
      <c r="C204" s="16">
        <f t="shared" ca="1" si="30"/>
        <v>1</v>
      </c>
      <c r="D204" s="16">
        <f t="shared" ca="1" si="31"/>
        <v>1900</v>
      </c>
      <c r="E204" s="17" t="str">
        <f ca="1">IF(SUMIFS(Cotização!$J:$J,Cotização!$A:$A,C204,Cotização!$B:$B,D204,Cotização!$D:$D,"Fechamento")=0,E203,SUMIFS(Cotização!$J:$J,Cotização!$A:$A,C204,Cotização!$B:$B,D204,Cotização!$D:$D,"Fechamento"))</f>
        <v>Carteira</v>
      </c>
      <c r="F204" s="17" t="str">
        <f ca="1">IF(SUMIFS(Cotização!$F:$F,Cotização!$A:$A,$C204,Cotização!$B:$B,$D204,Cotização!$D:$D,"Fechamento")=0,F203,SUMIFS(Cotização!$F:$F,Cotização!$A:$A,$C204,Cotização!$B:$B,$D204,Cotização!$D:$D,"Fechamento"))</f>
        <v>$ Cota</v>
      </c>
      <c r="G204" s="46">
        <f t="shared" ca="1" si="32"/>
        <v>0</v>
      </c>
      <c r="H204" s="24">
        <f ca="1">IFERROR(VLOOKUP(B204,Preencher!B:C,2,0),0)</f>
        <v>0</v>
      </c>
      <c r="I204" s="18">
        <f t="shared" ca="1" si="33"/>
        <v>0</v>
      </c>
      <c r="J204" s="24">
        <f ca="1">IFERROR(VLOOKUP(B204,Preencher!B:D,3,0),0)</f>
        <v>0</v>
      </c>
      <c r="K204" s="46">
        <f t="shared" ca="1" si="25"/>
        <v>0</v>
      </c>
      <c r="L204" s="18" t="e">
        <f t="shared" ca="1" si="26"/>
        <v>#VALUE!</v>
      </c>
      <c r="M204" s="14">
        <f t="shared" ca="1" si="28"/>
        <v>100</v>
      </c>
      <c r="N204" s="14">
        <f t="shared" ca="1" si="29"/>
        <v>100</v>
      </c>
      <c r="O204" s="14">
        <f t="shared" ca="1" si="27"/>
        <v>100</v>
      </c>
      <c r="P204" s="14"/>
    </row>
    <row r="205" spans="2:16" ht="23.25" customHeight="1" x14ac:dyDescent="0.3">
      <c r="B205" s="15">
        <f t="shared" ca="1" si="24"/>
        <v>1</v>
      </c>
      <c r="C205" s="16">
        <f t="shared" ca="1" si="30"/>
        <v>1</v>
      </c>
      <c r="D205" s="16">
        <f t="shared" ca="1" si="31"/>
        <v>1900</v>
      </c>
      <c r="E205" s="17" t="str">
        <f ca="1">IF(SUMIFS(Cotização!$J:$J,Cotização!$A:$A,C205,Cotização!$B:$B,D205,Cotização!$D:$D,"Fechamento")=0,E204,SUMIFS(Cotização!$J:$J,Cotização!$A:$A,C205,Cotização!$B:$B,D205,Cotização!$D:$D,"Fechamento"))</f>
        <v>Carteira</v>
      </c>
      <c r="F205" s="17" t="str">
        <f ca="1">IF(SUMIFS(Cotização!$F:$F,Cotização!$A:$A,$C205,Cotização!$B:$B,$D205,Cotização!$D:$D,"Fechamento")=0,F204,SUMIFS(Cotização!$F:$F,Cotização!$A:$A,$C205,Cotização!$B:$B,$D205,Cotização!$D:$D,"Fechamento"))</f>
        <v>$ Cota</v>
      </c>
      <c r="G205" s="46">
        <f t="shared" ca="1" si="32"/>
        <v>0</v>
      </c>
      <c r="H205" s="24">
        <f ca="1">IFERROR(VLOOKUP(B205,Preencher!B:C,2,0),0)</f>
        <v>0</v>
      </c>
      <c r="I205" s="18">
        <f t="shared" ca="1" si="33"/>
        <v>0</v>
      </c>
      <c r="J205" s="24">
        <f ca="1">IFERROR(VLOOKUP(B205,Preencher!B:D,3,0),0)</f>
        <v>0</v>
      </c>
      <c r="K205" s="46">
        <f t="shared" ca="1" si="25"/>
        <v>0</v>
      </c>
      <c r="L205" s="18" t="e">
        <f t="shared" ca="1" si="26"/>
        <v>#VALUE!</v>
      </c>
      <c r="M205" s="14">
        <f t="shared" ca="1" si="28"/>
        <v>100</v>
      </c>
      <c r="N205" s="14">
        <f t="shared" ca="1" si="29"/>
        <v>100</v>
      </c>
      <c r="O205" s="14">
        <f t="shared" ca="1" si="27"/>
        <v>100</v>
      </c>
      <c r="P205" s="14"/>
    </row>
    <row r="206" spans="2:16" ht="23.25" customHeight="1" x14ac:dyDescent="0.3">
      <c r="B206" s="15">
        <f t="shared" ca="1" si="24"/>
        <v>1</v>
      </c>
      <c r="C206" s="16">
        <f t="shared" ca="1" si="30"/>
        <v>1</v>
      </c>
      <c r="D206" s="16">
        <f t="shared" ca="1" si="31"/>
        <v>1900</v>
      </c>
      <c r="E206" s="17" t="str">
        <f ca="1">IF(SUMIFS(Cotização!$J:$J,Cotização!$A:$A,C206,Cotização!$B:$B,D206,Cotização!$D:$D,"Fechamento")=0,E205,SUMIFS(Cotização!$J:$J,Cotização!$A:$A,C206,Cotização!$B:$B,D206,Cotização!$D:$D,"Fechamento"))</f>
        <v>Carteira</v>
      </c>
      <c r="F206" s="17" t="str">
        <f ca="1">IF(SUMIFS(Cotização!$F:$F,Cotização!$A:$A,$C206,Cotização!$B:$B,$D206,Cotização!$D:$D,"Fechamento")=0,F205,SUMIFS(Cotização!$F:$F,Cotização!$A:$A,$C206,Cotização!$B:$B,$D206,Cotização!$D:$D,"Fechamento"))</f>
        <v>$ Cota</v>
      </c>
      <c r="G206" s="46">
        <f t="shared" ca="1" si="32"/>
        <v>0</v>
      </c>
      <c r="H206" s="24">
        <f ca="1">IFERROR(VLOOKUP(B206,Preencher!B:C,2,0),0)</f>
        <v>0</v>
      </c>
      <c r="I206" s="18">
        <f t="shared" ca="1" si="33"/>
        <v>0</v>
      </c>
      <c r="J206" s="24">
        <f ca="1">IFERROR(VLOOKUP(B206,Preencher!B:D,3,0),0)</f>
        <v>0</v>
      </c>
      <c r="K206" s="46">
        <f t="shared" ca="1" si="25"/>
        <v>0</v>
      </c>
      <c r="L206" s="18" t="e">
        <f t="shared" ca="1" si="26"/>
        <v>#VALUE!</v>
      </c>
      <c r="M206" s="14">
        <f t="shared" ca="1" si="28"/>
        <v>100</v>
      </c>
      <c r="N206" s="14">
        <f t="shared" ca="1" si="29"/>
        <v>100</v>
      </c>
      <c r="O206" s="14">
        <f t="shared" ca="1" si="27"/>
        <v>100</v>
      </c>
      <c r="P206" s="14"/>
    </row>
    <row r="207" spans="2:16" ht="23.25" customHeight="1" x14ac:dyDescent="0.3">
      <c r="B207" s="15">
        <f t="shared" ca="1" si="24"/>
        <v>1</v>
      </c>
      <c r="C207" s="16">
        <f t="shared" ca="1" si="30"/>
        <v>1</v>
      </c>
      <c r="D207" s="16">
        <f t="shared" ca="1" si="31"/>
        <v>1900</v>
      </c>
      <c r="E207" s="17" t="str">
        <f ca="1">IF(SUMIFS(Cotização!$J:$J,Cotização!$A:$A,C207,Cotização!$B:$B,D207,Cotização!$D:$D,"Fechamento")=0,E206,SUMIFS(Cotização!$J:$J,Cotização!$A:$A,C207,Cotização!$B:$B,D207,Cotização!$D:$D,"Fechamento"))</f>
        <v>Carteira</v>
      </c>
      <c r="F207" s="17" t="str">
        <f ca="1">IF(SUMIFS(Cotização!$F:$F,Cotização!$A:$A,$C207,Cotização!$B:$B,$D207,Cotização!$D:$D,"Fechamento")=0,F206,SUMIFS(Cotização!$F:$F,Cotização!$A:$A,$C207,Cotização!$B:$B,$D207,Cotização!$D:$D,"Fechamento"))</f>
        <v>$ Cota</v>
      </c>
      <c r="G207" s="46">
        <f t="shared" ca="1" si="32"/>
        <v>0</v>
      </c>
      <c r="H207" s="24">
        <f ca="1">IFERROR(VLOOKUP(B207,Preencher!B:C,2,0),0)</f>
        <v>0</v>
      </c>
      <c r="I207" s="18">
        <f t="shared" ca="1" si="33"/>
        <v>0</v>
      </c>
      <c r="J207" s="24">
        <f ca="1">IFERROR(VLOOKUP(B207,Preencher!B:D,3,0),0)</f>
        <v>0</v>
      </c>
      <c r="K207" s="46">
        <f t="shared" ca="1" si="25"/>
        <v>0</v>
      </c>
      <c r="L207" s="18" t="e">
        <f t="shared" ca="1" si="26"/>
        <v>#VALUE!</v>
      </c>
      <c r="M207" s="14">
        <f t="shared" ca="1" si="28"/>
        <v>100</v>
      </c>
      <c r="N207" s="14">
        <f t="shared" ca="1" si="29"/>
        <v>100</v>
      </c>
      <c r="O207" s="14">
        <f t="shared" ca="1" si="27"/>
        <v>100</v>
      </c>
      <c r="P207" s="14"/>
    </row>
    <row r="208" spans="2:16" ht="23.25" customHeight="1" x14ac:dyDescent="0.3">
      <c r="B208" s="15">
        <f t="shared" ca="1" si="24"/>
        <v>1</v>
      </c>
      <c r="C208" s="16">
        <f t="shared" ca="1" si="30"/>
        <v>1</v>
      </c>
      <c r="D208" s="16">
        <f t="shared" ca="1" si="31"/>
        <v>1900</v>
      </c>
      <c r="E208" s="17" t="str">
        <f ca="1">IF(SUMIFS(Cotização!$J:$J,Cotização!$A:$A,C208,Cotização!$B:$B,D208,Cotização!$D:$D,"Fechamento")=0,E207,SUMIFS(Cotização!$J:$J,Cotização!$A:$A,C208,Cotização!$B:$B,D208,Cotização!$D:$D,"Fechamento"))</f>
        <v>Carteira</v>
      </c>
      <c r="F208" s="17" t="str">
        <f ca="1">IF(SUMIFS(Cotização!$F:$F,Cotização!$A:$A,$C208,Cotização!$B:$B,$D208,Cotização!$D:$D,"Fechamento")=0,F207,SUMIFS(Cotização!$F:$F,Cotização!$A:$A,$C208,Cotização!$B:$B,$D208,Cotização!$D:$D,"Fechamento"))</f>
        <v>$ Cota</v>
      </c>
      <c r="G208" s="46">
        <f t="shared" ca="1" si="32"/>
        <v>0</v>
      </c>
      <c r="H208" s="24">
        <f ca="1">IFERROR(VLOOKUP(B208,Preencher!B:C,2,0),0)</f>
        <v>0</v>
      </c>
      <c r="I208" s="18">
        <f t="shared" ca="1" si="33"/>
        <v>0</v>
      </c>
      <c r="J208" s="24">
        <f ca="1">IFERROR(VLOOKUP(B208,Preencher!B:D,3,0),0)</f>
        <v>0</v>
      </c>
      <c r="K208" s="46">
        <f t="shared" ca="1" si="25"/>
        <v>0</v>
      </c>
      <c r="L208" s="18" t="e">
        <f t="shared" ca="1" si="26"/>
        <v>#VALUE!</v>
      </c>
      <c r="M208" s="14">
        <f t="shared" ca="1" si="28"/>
        <v>100</v>
      </c>
      <c r="N208" s="14">
        <f t="shared" ca="1" si="29"/>
        <v>100</v>
      </c>
      <c r="O208" s="14">
        <f t="shared" ca="1" si="27"/>
        <v>100</v>
      </c>
      <c r="P208" s="14"/>
    </row>
    <row r="209" spans="2:16" ht="23.25" customHeight="1" x14ac:dyDescent="0.3">
      <c r="B209" s="15">
        <f t="shared" ca="1" si="24"/>
        <v>1</v>
      </c>
      <c r="C209" s="16">
        <f t="shared" ca="1" si="30"/>
        <v>1</v>
      </c>
      <c r="D209" s="16">
        <f t="shared" ca="1" si="31"/>
        <v>1900</v>
      </c>
      <c r="E209" s="17" t="str">
        <f ca="1">IF(SUMIFS(Cotização!$J:$J,Cotização!$A:$A,C209,Cotização!$B:$B,D209,Cotização!$D:$D,"Fechamento")=0,E208,SUMIFS(Cotização!$J:$J,Cotização!$A:$A,C209,Cotização!$B:$B,D209,Cotização!$D:$D,"Fechamento"))</f>
        <v>Carteira</v>
      </c>
      <c r="F209" s="17" t="str">
        <f ca="1">IF(SUMIFS(Cotização!$F:$F,Cotização!$A:$A,$C209,Cotização!$B:$B,$D209,Cotização!$D:$D,"Fechamento")=0,F208,SUMIFS(Cotização!$F:$F,Cotização!$A:$A,$C209,Cotização!$B:$B,$D209,Cotização!$D:$D,"Fechamento"))</f>
        <v>$ Cota</v>
      </c>
      <c r="G209" s="46">
        <f t="shared" ca="1" si="32"/>
        <v>0</v>
      </c>
      <c r="H209" s="24">
        <f ca="1">IFERROR(VLOOKUP(B209,Preencher!B:C,2,0),0)</f>
        <v>0</v>
      </c>
      <c r="I209" s="18">
        <f t="shared" ca="1" si="33"/>
        <v>0</v>
      </c>
      <c r="J209" s="24">
        <f ca="1">IFERROR(VLOOKUP(B209,Preencher!B:D,3,0),0)</f>
        <v>0</v>
      </c>
      <c r="K209" s="46">
        <f t="shared" ca="1" si="25"/>
        <v>0</v>
      </c>
      <c r="L209" s="18" t="e">
        <f t="shared" ca="1" si="26"/>
        <v>#VALUE!</v>
      </c>
      <c r="M209" s="14">
        <f t="shared" ca="1" si="28"/>
        <v>100</v>
      </c>
      <c r="N209" s="14">
        <f t="shared" ca="1" si="29"/>
        <v>100</v>
      </c>
      <c r="O209" s="14">
        <f t="shared" ca="1" si="27"/>
        <v>100</v>
      </c>
      <c r="P209" s="14"/>
    </row>
    <row r="210" spans="2:16" ht="23.25" customHeight="1" x14ac:dyDescent="0.3">
      <c r="B210" s="15">
        <f t="shared" ca="1" si="24"/>
        <v>1</v>
      </c>
      <c r="C210" s="16">
        <f t="shared" ca="1" si="30"/>
        <v>1</v>
      </c>
      <c r="D210" s="16">
        <f t="shared" ca="1" si="31"/>
        <v>1900</v>
      </c>
      <c r="E210" s="17" t="str">
        <f ca="1">IF(SUMIFS(Cotização!$J:$J,Cotização!$A:$A,C210,Cotização!$B:$B,D210,Cotização!$D:$D,"Fechamento")=0,E209,SUMIFS(Cotização!$J:$J,Cotização!$A:$A,C210,Cotização!$B:$B,D210,Cotização!$D:$D,"Fechamento"))</f>
        <v>Carteira</v>
      </c>
      <c r="F210" s="17" t="str">
        <f ca="1">IF(SUMIFS(Cotização!$F:$F,Cotização!$A:$A,$C210,Cotização!$B:$B,$D210,Cotização!$D:$D,"Fechamento")=0,F209,SUMIFS(Cotização!$F:$F,Cotização!$A:$A,$C210,Cotização!$B:$B,$D210,Cotização!$D:$D,"Fechamento"))</f>
        <v>$ Cota</v>
      </c>
      <c r="G210" s="46">
        <f t="shared" ca="1" si="32"/>
        <v>0</v>
      </c>
      <c r="H210" s="24">
        <f ca="1">IFERROR(VLOOKUP(B210,Preencher!B:C,2,0),0)</f>
        <v>0</v>
      </c>
      <c r="I210" s="18">
        <f t="shared" ca="1" si="33"/>
        <v>0</v>
      </c>
      <c r="J210" s="24">
        <f ca="1">IFERROR(VLOOKUP(B210,Preencher!B:D,3,0),0)</f>
        <v>0</v>
      </c>
      <c r="K210" s="46">
        <f t="shared" ca="1" si="25"/>
        <v>0</v>
      </c>
      <c r="L210" s="18" t="e">
        <f t="shared" ca="1" si="26"/>
        <v>#VALUE!</v>
      </c>
      <c r="M210" s="14">
        <f t="shared" ca="1" si="28"/>
        <v>100</v>
      </c>
      <c r="N210" s="14">
        <f t="shared" ca="1" si="29"/>
        <v>100</v>
      </c>
      <c r="O210" s="14">
        <f t="shared" ca="1" si="27"/>
        <v>100</v>
      </c>
      <c r="P210" s="14"/>
    </row>
    <row r="211" spans="2:16" ht="23.25" customHeight="1" x14ac:dyDescent="0.3">
      <c r="B211" s="15">
        <f t="shared" ca="1" si="24"/>
        <v>1</v>
      </c>
      <c r="C211" s="16">
        <f t="shared" ca="1" si="30"/>
        <v>1</v>
      </c>
      <c r="D211" s="16">
        <f t="shared" ca="1" si="31"/>
        <v>1900</v>
      </c>
      <c r="E211" s="17" t="str">
        <f ca="1">IF(SUMIFS(Cotização!$J:$J,Cotização!$A:$A,C211,Cotização!$B:$B,D211,Cotização!$D:$D,"Fechamento")=0,E210,SUMIFS(Cotização!$J:$J,Cotização!$A:$A,C211,Cotização!$B:$B,D211,Cotização!$D:$D,"Fechamento"))</f>
        <v>Carteira</v>
      </c>
      <c r="F211" s="17" t="str">
        <f ca="1">IF(SUMIFS(Cotização!$F:$F,Cotização!$A:$A,$C211,Cotização!$B:$B,$D211,Cotização!$D:$D,"Fechamento")=0,F210,SUMIFS(Cotização!$F:$F,Cotização!$A:$A,$C211,Cotização!$B:$B,$D211,Cotização!$D:$D,"Fechamento"))</f>
        <v>$ Cota</v>
      </c>
      <c r="G211" s="46">
        <f t="shared" ca="1" si="32"/>
        <v>0</v>
      </c>
      <c r="H211" s="24">
        <f ca="1">IFERROR(VLOOKUP(B211,Preencher!B:C,2,0),0)</f>
        <v>0</v>
      </c>
      <c r="I211" s="18">
        <f t="shared" ca="1" si="33"/>
        <v>0</v>
      </c>
      <c r="J211" s="24">
        <f ca="1">IFERROR(VLOOKUP(B211,Preencher!B:D,3,0),0)</f>
        <v>0</v>
      </c>
      <c r="K211" s="46">
        <f t="shared" ca="1" si="25"/>
        <v>0</v>
      </c>
      <c r="L211" s="18" t="e">
        <f t="shared" ca="1" si="26"/>
        <v>#VALUE!</v>
      </c>
      <c r="M211" s="14">
        <f t="shared" ca="1" si="28"/>
        <v>100</v>
      </c>
      <c r="N211" s="14">
        <f t="shared" ca="1" si="29"/>
        <v>100</v>
      </c>
      <c r="O211" s="14">
        <f t="shared" ca="1" si="27"/>
        <v>100</v>
      </c>
      <c r="P211" s="14"/>
    </row>
    <row r="212" spans="2:16" ht="23.25" customHeight="1" x14ac:dyDescent="0.3">
      <c r="B212" s="15">
        <f t="shared" ref="B212:B275" ca="1" si="34">IF(B211=1,B211,IF(EDATE(B211,1)&gt;TODAY(),1,EDATE(B211,1)))</f>
        <v>1</v>
      </c>
      <c r="C212" s="16">
        <f t="shared" ca="1" si="30"/>
        <v>1</v>
      </c>
      <c r="D212" s="16">
        <f t="shared" ca="1" si="31"/>
        <v>1900</v>
      </c>
      <c r="E212" s="17" t="str">
        <f ca="1">IF(SUMIFS(Cotização!$J:$J,Cotização!$A:$A,C212,Cotização!$B:$B,D212,Cotização!$D:$D,"Fechamento")=0,E211,SUMIFS(Cotização!$J:$J,Cotização!$A:$A,C212,Cotização!$B:$B,D212,Cotização!$D:$D,"Fechamento"))</f>
        <v>Carteira</v>
      </c>
      <c r="F212" s="17" t="str">
        <f ca="1">IF(SUMIFS(Cotização!$F:$F,Cotização!$A:$A,$C212,Cotização!$B:$B,$D212,Cotização!$D:$D,"Fechamento")=0,F211,SUMIFS(Cotização!$F:$F,Cotização!$A:$A,$C212,Cotização!$B:$B,$D212,Cotização!$D:$D,"Fechamento"))</f>
        <v>$ Cota</v>
      </c>
      <c r="G212" s="46">
        <f t="shared" ca="1" si="32"/>
        <v>0</v>
      </c>
      <c r="H212" s="24">
        <f ca="1">IFERROR(VLOOKUP(B212,Preencher!B:C,2,0),0)</f>
        <v>0</v>
      </c>
      <c r="I212" s="18">
        <f t="shared" ca="1" si="33"/>
        <v>0</v>
      </c>
      <c r="J212" s="24">
        <f ca="1">IFERROR(VLOOKUP(B212,Preencher!B:D,3,0),0)</f>
        <v>0</v>
      </c>
      <c r="K212" s="46">
        <f t="shared" ref="K212:K275" ca="1" si="35">(((1+(G212/100))/(1+(J212/100)))-1)*100</f>
        <v>0</v>
      </c>
      <c r="L212" s="18" t="e">
        <f t="shared" ref="L212:L275" ca="1" si="36">E212-(E212/(1+(K212/100)))</f>
        <v>#VALUE!</v>
      </c>
      <c r="M212" s="14">
        <f t="shared" ca="1" si="28"/>
        <v>100</v>
      </c>
      <c r="N212" s="14">
        <f t="shared" ca="1" si="29"/>
        <v>100</v>
      </c>
      <c r="O212" s="14">
        <f t="shared" ref="O212:O275" ca="1" si="37">O211*(K212/100)+O211</f>
        <v>100</v>
      </c>
      <c r="P212" s="14"/>
    </row>
    <row r="213" spans="2:16" ht="23.25" customHeight="1" x14ac:dyDescent="0.3">
      <c r="B213" s="15">
        <f t="shared" ca="1" si="34"/>
        <v>1</v>
      </c>
      <c r="C213" s="16">
        <f t="shared" ca="1" si="30"/>
        <v>1</v>
      </c>
      <c r="D213" s="16">
        <f t="shared" ca="1" si="31"/>
        <v>1900</v>
      </c>
      <c r="E213" s="17" t="str">
        <f ca="1">IF(SUMIFS(Cotização!$J:$J,Cotização!$A:$A,C213,Cotização!$B:$B,D213,Cotização!$D:$D,"Fechamento")=0,E212,SUMIFS(Cotização!$J:$J,Cotização!$A:$A,C213,Cotização!$B:$B,D213,Cotização!$D:$D,"Fechamento"))</f>
        <v>Carteira</v>
      </c>
      <c r="F213" s="17" t="str">
        <f ca="1">IF(SUMIFS(Cotização!$F:$F,Cotização!$A:$A,$C213,Cotização!$B:$B,$D213,Cotização!$D:$D,"Fechamento")=0,F212,SUMIFS(Cotização!$F:$F,Cotização!$A:$A,$C213,Cotização!$B:$B,$D213,Cotização!$D:$D,"Fechamento"))</f>
        <v>$ Cota</v>
      </c>
      <c r="G213" s="46">
        <f t="shared" ca="1" si="32"/>
        <v>0</v>
      </c>
      <c r="H213" s="24">
        <f ca="1">IFERROR(VLOOKUP(B213,Preencher!B:C,2,0),0)</f>
        <v>0</v>
      </c>
      <c r="I213" s="18">
        <f t="shared" ca="1" si="33"/>
        <v>0</v>
      </c>
      <c r="J213" s="24">
        <f ca="1">IFERROR(VLOOKUP(B213,Preencher!B:D,3,0),0)</f>
        <v>0</v>
      </c>
      <c r="K213" s="46">
        <f t="shared" ca="1" si="35"/>
        <v>0</v>
      </c>
      <c r="L213" s="18" t="e">
        <f t="shared" ca="1" si="36"/>
        <v>#VALUE!</v>
      </c>
      <c r="M213" s="14">
        <f t="shared" ref="M213:M276" ca="1" si="38">M212*(G213/100)+M212</f>
        <v>100</v>
      </c>
      <c r="N213" s="14">
        <f t="shared" ref="N213:N276" ca="1" si="39">N212*(H213/100)+N212</f>
        <v>100</v>
      </c>
      <c r="O213" s="14">
        <f t="shared" ca="1" si="37"/>
        <v>100</v>
      </c>
      <c r="P213" s="14"/>
    </row>
    <row r="214" spans="2:16" ht="23.25" customHeight="1" x14ac:dyDescent="0.3">
      <c r="B214" s="15">
        <f t="shared" ca="1" si="34"/>
        <v>1</v>
      </c>
      <c r="C214" s="16">
        <f t="shared" ca="1" si="30"/>
        <v>1</v>
      </c>
      <c r="D214" s="16">
        <f t="shared" ca="1" si="31"/>
        <v>1900</v>
      </c>
      <c r="E214" s="17" t="str">
        <f ca="1">IF(SUMIFS(Cotização!$J:$J,Cotização!$A:$A,C214,Cotização!$B:$B,D214,Cotização!$D:$D,"Fechamento")=0,E213,SUMIFS(Cotização!$J:$J,Cotização!$A:$A,C214,Cotização!$B:$B,D214,Cotização!$D:$D,"Fechamento"))</f>
        <v>Carteira</v>
      </c>
      <c r="F214" s="17" t="str">
        <f ca="1">IF(SUMIFS(Cotização!$F:$F,Cotização!$A:$A,$C214,Cotização!$B:$B,$D214,Cotização!$D:$D,"Fechamento")=0,F213,SUMIFS(Cotização!$F:$F,Cotização!$A:$A,$C214,Cotização!$B:$B,$D214,Cotização!$D:$D,"Fechamento"))</f>
        <v>$ Cota</v>
      </c>
      <c r="G214" s="46">
        <f t="shared" ca="1" si="32"/>
        <v>0</v>
      </c>
      <c r="H214" s="24">
        <f ca="1">IFERROR(VLOOKUP(B214,Preencher!B:C,2,0),0)</f>
        <v>0</v>
      </c>
      <c r="I214" s="18">
        <f t="shared" ca="1" si="33"/>
        <v>0</v>
      </c>
      <c r="J214" s="24">
        <f ca="1">IFERROR(VLOOKUP(B214,Preencher!B:D,3,0),0)</f>
        <v>0</v>
      </c>
      <c r="K214" s="46">
        <f t="shared" ca="1" si="35"/>
        <v>0</v>
      </c>
      <c r="L214" s="18" t="e">
        <f t="shared" ca="1" si="36"/>
        <v>#VALUE!</v>
      </c>
      <c r="M214" s="14">
        <f t="shared" ca="1" si="38"/>
        <v>100</v>
      </c>
      <c r="N214" s="14">
        <f t="shared" ca="1" si="39"/>
        <v>100</v>
      </c>
      <c r="O214" s="14">
        <f t="shared" ca="1" si="37"/>
        <v>100</v>
      </c>
      <c r="P214" s="14"/>
    </row>
    <row r="215" spans="2:16" ht="23.25" customHeight="1" x14ac:dyDescent="0.3">
      <c r="B215" s="15">
        <f t="shared" ca="1" si="34"/>
        <v>1</v>
      </c>
      <c r="C215" s="16">
        <f t="shared" ca="1" si="30"/>
        <v>1</v>
      </c>
      <c r="D215" s="16">
        <f t="shared" ca="1" si="31"/>
        <v>1900</v>
      </c>
      <c r="E215" s="17" t="str">
        <f ca="1">IF(SUMIFS(Cotização!$J:$J,Cotização!$A:$A,C215,Cotização!$B:$B,D215,Cotização!$D:$D,"Fechamento")=0,E214,SUMIFS(Cotização!$J:$J,Cotização!$A:$A,C215,Cotização!$B:$B,D215,Cotização!$D:$D,"Fechamento"))</f>
        <v>Carteira</v>
      </c>
      <c r="F215" s="17" t="str">
        <f ca="1">IF(SUMIFS(Cotização!$F:$F,Cotização!$A:$A,$C215,Cotização!$B:$B,$D215,Cotização!$D:$D,"Fechamento")=0,F214,SUMIFS(Cotização!$F:$F,Cotização!$A:$A,$C215,Cotização!$B:$B,$D215,Cotização!$D:$D,"Fechamento"))</f>
        <v>$ Cota</v>
      </c>
      <c r="G215" s="46">
        <f t="shared" ca="1" si="32"/>
        <v>0</v>
      </c>
      <c r="H215" s="24">
        <f ca="1">IFERROR(VLOOKUP(B215,Preencher!B:C,2,0),0)</f>
        <v>0</v>
      </c>
      <c r="I215" s="18">
        <f t="shared" ca="1" si="33"/>
        <v>0</v>
      </c>
      <c r="J215" s="24">
        <f ca="1">IFERROR(VLOOKUP(B215,Preencher!B:D,3,0),0)</f>
        <v>0</v>
      </c>
      <c r="K215" s="46">
        <f t="shared" ca="1" si="35"/>
        <v>0</v>
      </c>
      <c r="L215" s="18" t="e">
        <f t="shared" ca="1" si="36"/>
        <v>#VALUE!</v>
      </c>
      <c r="M215" s="14">
        <f t="shared" ca="1" si="38"/>
        <v>100</v>
      </c>
      <c r="N215" s="14">
        <f t="shared" ca="1" si="39"/>
        <v>100</v>
      </c>
      <c r="O215" s="14">
        <f t="shared" ca="1" si="37"/>
        <v>100</v>
      </c>
      <c r="P215" s="14"/>
    </row>
    <row r="216" spans="2:16" ht="23.25" customHeight="1" x14ac:dyDescent="0.3">
      <c r="B216" s="15">
        <f t="shared" ca="1" si="34"/>
        <v>1</v>
      </c>
      <c r="C216" s="16">
        <f t="shared" ca="1" si="30"/>
        <v>1</v>
      </c>
      <c r="D216" s="16">
        <f t="shared" ca="1" si="31"/>
        <v>1900</v>
      </c>
      <c r="E216" s="17" t="str">
        <f ca="1">IF(SUMIFS(Cotização!$J:$J,Cotização!$A:$A,C216,Cotização!$B:$B,D216,Cotização!$D:$D,"Fechamento")=0,E215,SUMIFS(Cotização!$J:$J,Cotização!$A:$A,C216,Cotização!$B:$B,D216,Cotização!$D:$D,"Fechamento"))</f>
        <v>Carteira</v>
      </c>
      <c r="F216" s="17" t="str">
        <f ca="1">IF(SUMIFS(Cotização!$F:$F,Cotização!$A:$A,$C216,Cotização!$B:$B,$D216,Cotização!$D:$D,"Fechamento")=0,F215,SUMIFS(Cotização!$F:$F,Cotização!$A:$A,$C216,Cotização!$B:$B,$D216,Cotização!$D:$D,"Fechamento"))</f>
        <v>$ Cota</v>
      </c>
      <c r="G216" s="46">
        <f t="shared" ca="1" si="32"/>
        <v>0</v>
      </c>
      <c r="H216" s="24">
        <f ca="1">IFERROR(VLOOKUP(B216,Preencher!B:C,2,0),0)</f>
        <v>0</v>
      </c>
      <c r="I216" s="18">
        <f t="shared" ca="1" si="33"/>
        <v>0</v>
      </c>
      <c r="J216" s="24">
        <f ca="1">IFERROR(VLOOKUP(B216,Preencher!B:D,3,0),0)</f>
        <v>0</v>
      </c>
      <c r="K216" s="46">
        <f t="shared" ca="1" si="35"/>
        <v>0</v>
      </c>
      <c r="L216" s="18" t="e">
        <f t="shared" ca="1" si="36"/>
        <v>#VALUE!</v>
      </c>
      <c r="M216" s="14">
        <f t="shared" ca="1" si="38"/>
        <v>100</v>
      </c>
      <c r="N216" s="14">
        <f t="shared" ca="1" si="39"/>
        <v>100</v>
      </c>
      <c r="O216" s="14">
        <f t="shared" ca="1" si="37"/>
        <v>100</v>
      </c>
      <c r="P216" s="14"/>
    </row>
    <row r="217" spans="2:16" ht="23.25" customHeight="1" x14ac:dyDescent="0.3">
      <c r="B217" s="15">
        <f t="shared" ca="1" si="34"/>
        <v>1</v>
      </c>
      <c r="C217" s="16">
        <f t="shared" ca="1" si="30"/>
        <v>1</v>
      </c>
      <c r="D217" s="16">
        <f t="shared" ca="1" si="31"/>
        <v>1900</v>
      </c>
      <c r="E217" s="17" t="str">
        <f ca="1">IF(SUMIFS(Cotização!$J:$J,Cotização!$A:$A,C217,Cotização!$B:$B,D217,Cotização!$D:$D,"Fechamento")=0,E216,SUMIFS(Cotização!$J:$J,Cotização!$A:$A,C217,Cotização!$B:$B,D217,Cotização!$D:$D,"Fechamento"))</f>
        <v>Carteira</v>
      </c>
      <c r="F217" s="17" t="str">
        <f ca="1">IF(SUMIFS(Cotização!$F:$F,Cotização!$A:$A,$C217,Cotização!$B:$B,$D217,Cotização!$D:$D,"Fechamento")=0,F216,SUMIFS(Cotização!$F:$F,Cotização!$A:$A,$C217,Cotização!$B:$B,$D217,Cotização!$D:$D,"Fechamento"))</f>
        <v>$ Cota</v>
      </c>
      <c r="G217" s="46">
        <f t="shared" ca="1" si="32"/>
        <v>0</v>
      </c>
      <c r="H217" s="24">
        <f ca="1">IFERROR(VLOOKUP(B217,Preencher!B:C,2,0),0)</f>
        <v>0</v>
      </c>
      <c r="I217" s="18">
        <f t="shared" ca="1" si="33"/>
        <v>0</v>
      </c>
      <c r="J217" s="24">
        <f ca="1">IFERROR(VLOOKUP(B217,Preencher!B:D,3,0),0)</f>
        <v>0</v>
      </c>
      <c r="K217" s="46">
        <f t="shared" ca="1" si="35"/>
        <v>0</v>
      </c>
      <c r="L217" s="18" t="e">
        <f t="shared" ca="1" si="36"/>
        <v>#VALUE!</v>
      </c>
      <c r="M217" s="14">
        <f t="shared" ca="1" si="38"/>
        <v>100</v>
      </c>
      <c r="N217" s="14">
        <f t="shared" ca="1" si="39"/>
        <v>100</v>
      </c>
      <c r="O217" s="14">
        <f t="shared" ca="1" si="37"/>
        <v>100</v>
      </c>
      <c r="P217" s="14"/>
    </row>
    <row r="218" spans="2:16" ht="23.25" customHeight="1" x14ac:dyDescent="0.3">
      <c r="B218" s="15">
        <f t="shared" ca="1" si="34"/>
        <v>1</v>
      </c>
      <c r="C218" s="16">
        <f t="shared" ca="1" si="30"/>
        <v>1</v>
      </c>
      <c r="D218" s="16">
        <f t="shared" ca="1" si="31"/>
        <v>1900</v>
      </c>
      <c r="E218" s="17" t="str">
        <f ca="1">IF(SUMIFS(Cotização!$J:$J,Cotização!$A:$A,C218,Cotização!$B:$B,D218,Cotização!$D:$D,"Fechamento")=0,E217,SUMIFS(Cotização!$J:$J,Cotização!$A:$A,C218,Cotização!$B:$B,D218,Cotização!$D:$D,"Fechamento"))</f>
        <v>Carteira</v>
      </c>
      <c r="F218" s="17" t="str">
        <f ca="1">IF(SUMIFS(Cotização!$F:$F,Cotização!$A:$A,$C218,Cotização!$B:$B,$D218,Cotização!$D:$D,"Fechamento")=0,F217,SUMIFS(Cotização!$F:$F,Cotização!$A:$A,$C218,Cotização!$B:$B,$D218,Cotização!$D:$D,"Fechamento"))</f>
        <v>$ Cota</v>
      </c>
      <c r="G218" s="46">
        <f t="shared" ca="1" si="32"/>
        <v>0</v>
      </c>
      <c r="H218" s="24">
        <f ca="1">IFERROR(VLOOKUP(B218,Preencher!B:C,2,0),0)</f>
        <v>0</v>
      </c>
      <c r="I218" s="18">
        <f t="shared" ca="1" si="33"/>
        <v>0</v>
      </c>
      <c r="J218" s="24">
        <f ca="1">IFERROR(VLOOKUP(B218,Preencher!B:D,3,0),0)</f>
        <v>0</v>
      </c>
      <c r="K218" s="46">
        <f t="shared" ca="1" si="35"/>
        <v>0</v>
      </c>
      <c r="L218" s="18" t="e">
        <f t="shared" ca="1" si="36"/>
        <v>#VALUE!</v>
      </c>
      <c r="M218" s="14">
        <f t="shared" ca="1" si="38"/>
        <v>100</v>
      </c>
      <c r="N218" s="14">
        <f t="shared" ca="1" si="39"/>
        <v>100</v>
      </c>
      <c r="O218" s="14">
        <f t="shared" ca="1" si="37"/>
        <v>100</v>
      </c>
      <c r="P218" s="14"/>
    </row>
    <row r="219" spans="2:16" ht="23.25" customHeight="1" x14ac:dyDescent="0.3">
      <c r="B219" s="15">
        <f t="shared" ca="1" si="34"/>
        <v>1</v>
      </c>
      <c r="C219" s="16">
        <f t="shared" ca="1" si="30"/>
        <v>1</v>
      </c>
      <c r="D219" s="16">
        <f t="shared" ca="1" si="31"/>
        <v>1900</v>
      </c>
      <c r="E219" s="17" t="str">
        <f ca="1">IF(SUMIFS(Cotização!$J:$J,Cotização!$A:$A,C219,Cotização!$B:$B,D219,Cotização!$D:$D,"Fechamento")=0,E218,SUMIFS(Cotização!$J:$J,Cotização!$A:$A,C219,Cotização!$B:$B,D219,Cotização!$D:$D,"Fechamento"))</f>
        <v>Carteira</v>
      </c>
      <c r="F219" s="17" t="str">
        <f ca="1">IF(SUMIFS(Cotização!$F:$F,Cotização!$A:$A,$C219,Cotização!$B:$B,$D219,Cotização!$D:$D,"Fechamento")=0,F218,SUMIFS(Cotização!$F:$F,Cotização!$A:$A,$C219,Cotização!$B:$B,$D219,Cotização!$D:$D,"Fechamento"))</f>
        <v>$ Cota</v>
      </c>
      <c r="G219" s="46">
        <f t="shared" ca="1" si="32"/>
        <v>0</v>
      </c>
      <c r="H219" s="24">
        <f ca="1">IFERROR(VLOOKUP(B219,Preencher!B:C,2,0),0)</f>
        <v>0</v>
      </c>
      <c r="I219" s="18">
        <f t="shared" ca="1" si="33"/>
        <v>0</v>
      </c>
      <c r="J219" s="24">
        <f ca="1">IFERROR(VLOOKUP(B219,Preencher!B:D,3,0),0)</f>
        <v>0</v>
      </c>
      <c r="K219" s="46">
        <f t="shared" ca="1" si="35"/>
        <v>0</v>
      </c>
      <c r="L219" s="18" t="e">
        <f t="shared" ca="1" si="36"/>
        <v>#VALUE!</v>
      </c>
      <c r="M219" s="14">
        <f t="shared" ca="1" si="38"/>
        <v>100</v>
      </c>
      <c r="N219" s="14">
        <f t="shared" ca="1" si="39"/>
        <v>100</v>
      </c>
      <c r="O219" s="14">
        <f t="shared" ca="1" si="37"/>
        <v>100</v>
      </c>
      <c r="P219" s="14"/>
    </row>
    <row r="220" spans="2:16" ht="23.25" customHeight="1" x14ac:dyDescent="0.3">
      <c r="B220" s="15">
        <f t="shared" ca="1" si="34"/>
        <v>1</v>
      </c>
      <c r="C220" s="16">
        <f t="shared" ca="1" si="30"/>
        <v>1</v>
      </c>
      <c r="D220" s="16">
        <f t="shared" ca="1" si="31"/>
        <v>1900</v>
      </c>
      <c r="E220" s="17" t="str">
        <f ca="1">IF(SUMIFS(Cotização!$J:$J,Cotização!$A:$A,C220,Cotização!$B:$B,D220,Cotização!$D:$D,"Fechamento")=0,E219,SUMIFS(Cotização!$J:$J,Cotização!$A:$A,C220,Cotização!$B:$B,D220,Cotização!$D:$D,"Fechamento"))</f>
        <v>Carteira</v>
      </c>
      <c r="F220" s="17" t="str">
        <f ca="1">IF(SUMIFS(Cotização!$F:$F,Cotização!$A:$A,$C220,Cotização!$B:$B,$D220,Cotização!$D:$D,"Fechamento")=0,F219,SUMIFS(Cotização!$F:$F,Cotização!$A:$A,$C220,Cotização!$B:$B,$D220,Cotização!$D:$D,"Fechamento"))</f>
        <v>$ Cota</v>
      </c>
      <c r="G220" s="46">
        <f t="shared" ca="1" si="32"/>
        <v>0</v>
      </c>
      <c r="H220" s="24">
        <f ca="1">IFERROR(VLOOKUP(B220,Preencher!B:C,2,0),0)</f>
        <v>0</v>
      </c>
      <c r="I220" s="18">
        <f t="shared" ca="1" si="33"/>
        <v>0</v>
      </c>
      <c r="J220" s="24">
        <f ca="1">IFERROR(VLOOKUP(B220,Preencher!B:D,3,0),0)</f>
        <v>0</v>
      </c>
      <c r="K220" s="46">
        <f t="shared" ca="1" si="35"/>
        <v>0</v>
      </c>
      <c r="L220" s="18" t="e">
        <f t="shared" ca="1" si="36"/>
        <v>#VALUE!</v>
      </c>
      <c r="M220" s="14">
        <f t="shared" ca="1" si="38"/>
        <v>100</v>
      </c>
      <c r="N220" s="14">
        <f t="shared" ca="1" si="39"/>
        <v>100</v>
      </c>
      <c r="O220" s="14">
        <f t="shared" ca="1" si="37"/>
        <v>100</v>
      </c>
      <c r="P220" s="14"/>
    </row>
    <row r="221" spans="2:16" ht="23.25" customHeight="1" x14ac:dyDescent="0.3">
      <c r="B221" s="15">
        <f t="shared" ca="1" si="34"/>
        <v>1</v>
      </c>
      <c r="C221" s="16">
        <f t="shared" ca="1" si="30"/>
        <v>1</v>
      </c>
      <c r="D221" s="16">
        <f t="shared" ca="1" si="31"/>
        <v>1900</v>
      </c>
      <c r="E221" s="17" t="str">
        <f ca="1">IF(SUMIFS(Cotização!$J:$J,Cotização!$A:$A,C221,Cotização!$B:$B,D221,Cotização!$D:$D,"Fechamento")=0,E220,SUMIFS(Cotização!$J:$J,Cotização!$A:$A,C221,Cotização!$B:$B,D221,Cotização!$D:$D,"Fechamento"))</f>
        <v>Carteira</v>
      </c>
      <c r="F221" s="17" t="str">
        <f ca="1">IF(SUMIFS(Cotização!$F:$F,Cotização!$A:$A,$C221,Cotização!$B:$B,$D221,Cotização!$D:$D,"Fechamento")=0,F220,SUMIFS(Cotização!$F:$F,Cotização!$A:$A,$C221,Cotização!$B:$B,$D221,Cotização!$D:$D,"Fechamento"))</f>
        <v>$ Cota</v>
      </c>
      <c r="G221" s="46">
        <f t="shared" ca="1" si="32"/>
        <v>0</v>
      </c>
      <c r="H221" s="24">
        <f ca="1">IFERROR(VLOOKUP(B221,Preencher!B:C,2,0),0)</f>
        <v>0</v>
      </c>
      <c r="I221" s="18">
        <f t="shared" ca="1" si="33"/>
        <v>0</v>
      </c>
      <c r="J221" s="24">
        <f ca="1">IFERROR(VLOOKUP(B221,Preencher!B:D,3,0),0)</f>
        <v>0</v>
      </c>
      <c r="K221" s="46">
        <f t="shared" ca="1" si="35"/>
        <v>0</v>
      </c>
      <c r="L221" s="18" t="e">
        <f t="shared" ca="1" si="36"/>
        <v>#VALUE!</v>
      </c>
      <c r="M221" s="14">
        <f t="shared" ca="1" si="38"/>
        <v>100</v>
      </c>
      <c r="N221" s="14">
        <f t="shared" ca="1" si="39"/>
        <v>100</v>
      </c>
      <c r="O221" s="14">
        <f t="shared" ca="1" si="37"/>
        <v>100</v>
      </c>
      <c r="P221" s="14"/>
    </row>
    <row r="222" spans="2:16" ht="23.25" customHeight="1" x14ac:dyDescent="0.3">
      <c r="B222" s="15">
        <f t="shared" ca="1" si="34"/>
        <v>1</v>
      </c>
      <c r="C222" s="16">
        <f t="shared" ca="1" si="30"/>
        <v>1</v>
      </c>
      <c r="D222" s="16">
        <f t="shared" ca="1" si="31"/>
        <v>1900</v>
      </c>
      <c r="E222" s="17" t="str">
        <f ca="1">IF(SUMIFS(Cotização!$J:$J,Cotização!$A:$A,C222,Cotização!$B:$B,D222,Cotização!$D:$D,"Fechamento")=0,E221,SUMIFS(Cotização!$J:$J,Cotização!$A:$A,C222,Cotização!$B:$B,D222,Cotização!$D:$D,"Fechamento"))</f>
        <v>Carteira</v>
      </c>
      <c r="F222" s="17" t="str">
        <f ca="1">IF(SUMIFS(Cotização!$F:$F,Cotização!$A:$A,$C222,Cotização!$B:$B,$D222,Cotização!$D:$D,"Fechamento")=0,F221,SUMIFS(Cotização!$F:$F,Cotização!$A:$A,$C222,Cotização!$B:$B,$D222,Cotização!$D:$D,"Fechamento"))</f>
        <v>$ Cota</v>
      </c>
      <c r="G222" s="46">
        <f t="shared" ca="1" si="32"/>
        <v>0</v>
      </c>
      <c r="H222" s="24">
        <f ca="1">IFERROR(VLOOKUP(B222,Preencher!B:C,2,0),0)</f>
        <v>0</v>
      </c>
      <c r="I222" s="18">
        <f t="shared" ca="1" si="33"/>
        <v>0</v>
      </c>
      <c r="J222" s="24">
        <f ca="1">IFERROR(VLOOKUP(B222,Preencher!B:D,3,0),0)</f>
        <v>0</v>
      </c>
      <c r="K222" s="46">
        <f t="shared" ca="1" si="35"/>
        <v>0</v>
      </c>
      <c r="L222" s="18" t="e">
        <f t="shared" ca="1" si="36"/>
        <v>#VALUE!</v>
      </c>
      <c r="M222" s="14">
        <f t="shared" ca="1" si="38"/>
        <v>100</v>
      </c>
      <c r="N222" s="14">
        <f t="shared" ca="1" si="39"/>
        <v>100</v>
      </c>
      <c r="O222" s="14">
        <f t="shared" ca="1" si="37"/>
        <v>100</v>
      </c>
      <c r="P222" s="14"/>
    </row>
    <row r="223" spans="2:16" ht="23.25" customHeight="1" x14ac:dyDescent="0.3">
      <c r="B223" s="15">
        <f t="shared" ca="1" si="34"/>
        <v>1</v>
      </c>
      <c r="C223" s="16">
        <f t="shared" ca="1" si="30"/>
        <v>1</v>
      </c>
      <c r="D223" s="16">
        <f t="shared" ca="1" si="31"/>
        <v>1900</v>
      </c>
      <c r="E223" s="17" t="str">
        <f ca="1">IF(SUMIFS(Cotização!$J:$J,Cotização!$A:$A,C223,Cotização!$B:$B,D223,Cotização!$D:$D,"Fechamento")=0,E222,SUMIFS(Cotização!$J:$J,Cotização!$A:$A,C223,Cotização!$B:$B,D223,Cotização!$D:$D,"Fechamento"))</f>
        <v>Carteira</v>
      </c>
      <c r="F223" s="17" t="str">
        <f ca="1">IF(SUMIFS(Cotização!$F:$F,Cotização!$A:$A,$C223,Cotização!$B:$B,$D223,Cotização!$D:$D,"Fechamento")=0,F222,SUMIFS(Cotização!$F:$F,Cotização!$A:$A,$C223,Cotização!$B:$B,$D223,Cotização!$D:$D,"Fechamento"))</f>
        <v>$ Cota</v>
      </c>
      <c r="G223" s="46">
        <f t="shared" ca="1" si="32"/>
        <v>0</v>
      </c>
      <c r="H223" s="24">
        <f ca="1">IFERROR(VLOOKUP(B223,Preencher!B:C,2,0),0)</f>
        <v>0</v>
      </c>
      <c r="I223" s="18">
        <f t="shared" ca="1" si="33"/>
        <v>0</v>
      </c>
      <c r="J223" s="24">
        <f ca="1">IFERROR(VLOOKUP(B223,Preencher!B:D,3,0),0)</f>
        <v>0</v>
      </c>
      <c r="K223" s="46">
        <f t="shared" ca="1" si="35"/>
        <v>0</v>
      </c>
      <c r="L223" s="18" t="e">
        <f t="shared" ca="1" si="36"/>
        <v>#VALUE!</v>
      </c>
      <c r="M223" s="14">
        <f t="shared" ca="1" si="38"/>
        <v>100</v>
      </c>
      <c r="N223" s="14">
        <f t="shared" ca="1" si="39"/>
        <v>100</v>
      </c>
      <c r="O223" s="14">
        <f t="shared" ca="1" si="37"/>
        <v>100</v>
      </c>
      <c r="P223" s="14"/>
    </row>
    <row r="224" spans="2:16" ht="23.25" customHeight="1" x14ac:dyDescent="0.3">
      <c r="B224" s="15">
        <f t="shared" ca="1" si="34"/>
        <v>1</v>
      </c>
      <c r="C224" s="16">
        <f t="shared" ca="1" si="30"/>
        <v>1</v>
      </c>
      <c r="D224" s="16">
        <f t="shared" ca="1" si="31"/>
        <v>1900</v>
      </c>
      <c r="E224" s="17" t="str">
        <f ca="1">IF(SUMIFS(Cotização!$J:$J,Cotização!$A:$A,C224,Cotização!$B:$B,D224,Cotização!$D:$D,"Fechamento")=0,E223,SUMIFS(Cotização!$J:$J,Cotização!$A:$A,C224,Cotização!$B:$B,D224,Cotização!$D:$D,"Fechamento"))</f>
        <v>Carteira</v>
      </c>
      <c r="F224" s="17" t="str">
        <f ca="1">IF(SUMIFS(Cotização!$F:$F,Cotização!$A:$A,$C224,Cotização!$B:$B,$D224,Cotização!$D:$D,"Fechamento")=0,F223,SUMIFS(Cotização!$F:$F,Cotização!$A:$A,$C224,Cotização!$B:$B,$D224,Cotização!$D:$D,"Fechamento"))</f>
        <v>$ Cota</v>
      </c>
      <c r="G224" s="46">
        <f t="shared" ca="1" si="32"/>
        <v>0</v>
      </c>
      <c r="H224" s="24">
        <f ca="1">IFERROR(VLOOKUP(B224,Preencher!B:C,2,0),0)</f>
        <v>0</v>
      </c>
      <c r="I224" s="18">
        <f t="shared" ca="1" si="33"/>
        <v>0</v>
      </c>
      <c r="J224" s="24">
        <f ca="1">IFERROR(VLOOKUP(B224,Preencher!B:D,3,0),0)</f>
        <v>0</v>
      </c>
      <c r="K224" s="46">
        <f t="shared" ca="1" si="35"/>
        <v>0</v>
      </c>
      <c r="L224" s="18" t="e">
        <f t="shared" ca="1" si="36"/>
        <v>#VALUE!</v>
      </c>
      <c r="M224" s="14">
        <f t="shared" ca="1" si="38"/>
        <v>100</v>
      </c>
      <c r="N224" s="14">
        <f t="shared" ca="1" si="39"/>
        <v>100</v>
      </c>
      <c r="O224" s="14">
        <f t="shared" ca="1" si="37"/>
        <v>100</v>
      </c>
      <c r="P224" s="14"/>
    </row>
    <row r="225" spans="2:16" ht="23.25" customHeight="1" x14ac:dyDescent="0.3">
      <c r="B225" s="15">
        <f t="shared" ca="1" si="34"/>
        <v>1</v>
      </c>
      <c r="C225" s="16">
        <f t="shared" ca="1" si="30"/>
        <v>1</v>
      </c>
      <c r="D225" s="16">
        <f t="shared" ca="1" si="31"/>
        <v>1900</v>
      </c>
      <c r="E225" s="17" t="str">
        <f ca="1">IF(SUMIFS(Cotização!$J:$J,Cotização!$A:$A,C225,Cotização!$B:$B,D225,Cotização!$D:$D,"Fechamento")=0,E224,SUMIFS(Cotização!$J:$J,Cotização!$A:$A,C225,Cotização!$B:$B,D225,Cotização!$D:$D,"Fechamento"))</f>
        <v>Carteira</v>
      </c>
      <c r="F225" s="17" t="str">
        <f ca="1">IF(SUMIFS(Cotização!$F:$F,Cotização!$A:$A,$C225,Cotização!$B:$B,$D225,Cotização!$D:$D,"Fechamento")=0,F224,SUMIFS(Cotização!$F:$F,Cotização!$A:$A,$C225,Cotização!$B:$B,$D225,Cotização!$D:$D,"Fechamento"))</f>
        <v>$ Cota</v>
      </c>
      <c r="G225" s="46">
        <f t="shared" ca="1" si="32"/>
        <v>0</v>
      </c>
      <c r="H225" s="24">
        <f ca="1">IFERROR(VLOOKUP(B225,Preencher!B:C,2,0),0)</f>
        <v>0</v>
      </c>
      <c r="I225" s="18">
        <f t="shared" ca="1" si="33"/>
        <v>0</v>
      </c>
      <c r="J225" s="24">
        <f ca="1">IFERROR(VLOOKUP(B225,Preencher!B:D,3,0),0)</f>
        <v>0</v>
      </c>
      <c r="K225" s="46">
        <f t="shared" ca="1" si="35"/>
        <v>0</v>
      </c>
      <c r="L225" s="18" t="e">
        <f t="shared" ca="1" si="36"/>
        <v>#VALUE!</v>
      </c>
      <c r="M225" s="14">
        <f t="shared" ca="1" si="38"/>
        <v>100</v>
      </c>
      <c r="N225" s="14">
        <f t="shared" ca="1" si="39"/>
        <v>100</v>
      </c>
      <c r="O225" s="14">
        <f t="shared" ca="1" si="37"/>
        <v>100</v>
      </c>
      <c r="P225" s="14"/>
    </row>
    <row r="226" spans="2:16" ht="23.25" customHeight="1" x14ac:dyDescent="0.3">
      <c r="B226" s="15">
        <f t="shared" ca="1" si="34"/>
        <v>1</v>
      </c>
      <c r="C226" s="16">
        <f t="shared" ca="1" si="30"/>
        <v>1</v>
      </c>
      <c r="D226" s="16">
        <f t="shared" ca="1" si="31"/>
        <v>1900</v>
      </c>
      <c r="E226" s="17" t="str">
        <f ca="1">IF(SUMIFS(Cotização!$J:$J,Cotização!$A:$A,C226,Cotização!$B:$B,D226,Cotização!$D:$D,"Fechamento")=0,E225,SUMIFS(Cotização!$J:$J,Cotização!$A:$A,C226,Cotização!$B:$B,D226,Cotização!$D:$D,"Fechamento"))</f>
        <v>Carteira</v>
      </c>
      <c r="F226" s="17" t="str">
        <f ca="1">IF(SUMIFS(Cotização!$F:$F,Cotização!$A:$A,$C226,Cotização!$B:$B,$D226,Cotização!$D:$D,"Fechamento")=0,F225,SUMIFS(Cotização!$F:$F,Cotização!$A:$A,$C226,Cotização!$B:$B,$D226,Cotização!$D:$D,"Fechamento"))</f>
        <v>$ Cota</v>
      </c>
      <c r="G226" s="46">
        <f t="shared" ca="1" si="32"/>
        <v>0</v>
      </c>
      <c r="H226" s="24">
        <f ca="1">IFERROR(VLOOKUP(B226,Preencher!B:C,2,0),0)</f>
        <v>0</v>
      </c>
      <c r="I226" s="18">
        <f t="shared" ca="1" si="33"/>
        <v>0</v>
      </c>
      <c r="J226" s="24">
        <f ca="1">IFERROR(VLOOKUP(B226,Preencher!B:D,3,0),0)</f>
        <v>0</v>
      </c>
      <c r="K226" s="46">
        <f t="shared" ca="1" si="35"/>
        <v>0</v>
      </c>
      <c r="L226" s="18" t="e">
        <f t="shared" ca="1" si="36"/>
        <v>#VALUE!</v>
      </c>
      <c r="M226" s="14">
        <f t="shared" ca="1" si="38"/>
        <v>100</v>
      </c>
      <c r="N226" s="14">
        <f t="shared" ca="1" si="39"/>
        <v>100</v>
      </c>
      <c r="O226" s="14">
        <f t="shared" ca="1" si="37"/>
        <v>100</v>
      </c>
      <c r="P226" s="14"/>
    </row>
    <row r="227" spans="2:16" ht="23.25" customHeight="1" x14ac:dyDescent="0.3">
      <c r="B227" s="15">
        <f t="shared" ca="1" si="34"/>
        <v>1</v>
      </c>
      <c r="C227" s="16">
        <f t="shared" ca="1" si="30"/>
        <v>1</v>
      </c>
      <c r="D227" s="16">
        <f t="shared" ca="1" si="31"/>
        <v>1900</v>
      </c>
      <c r="E227" s="17" t="str">
        <f ca="1">IF(SUMIFS(Cotização!$J:$J,Cotização!$A:$A,C227,Cotização!$B:$B,D227,Cotização!$D:$D,"Fechamento")=0,E226,SUMIFS(Cotização!$J:$J,Cotização!$A:$A,C227,Cotização!$B:$B,D227,Cotização!$D:$D,"Fechamento"))</f>
        <v>Carteira</v>
      </c>
      <c r="F227" s="17" t="str">
        <f ca="1">IF(SUMIFS(Cotização!$F:$F,Cotização!$A:$A,$C227,Cotização!$B:$B,$D227,Cotização!$D:$D,"Fechamento")=0,F226,SUMIFS(Cotização!$F:$F,Cotização!$A:$A,$C227,Cotização!$B:$B,$D227,Cotização!$D:$D,"Fechamento"))</f>
        <v>$ Cota</v>
      </c>
      <c r="G227" s="46">
        <f t="shared" ca="1" si="32"/>
        <v>0</v>
      </c>
      <c r="H227" s="24">
        <f ca="1">IFERROR(VLOOKUP(B227,Preencher!B:C,2,0),0)</f>
        <v>0</v>
      </c>
      <c r="I227" s="18">
        <f t="shared" ca="1" si="33"/>
        <v>0</v>
      </c>
      <c r="J227" s="24">
        <f ca="1">IFERROR(VLOOKUP(B227,Preencher!B:D,3,0),0)</f>
        <v>0</v>
      </c>
      <c r="K227" s="46">
        <f t="shared" ca="1" si="35"/>
        <v>0</v>
      </c>
      <c r="L227" s="18" t="e">
        <f t="shared" ca="1" si="36"/>
        <v>#VALUE!</v>
      </c>
      <c r="M227" s="14">
        <f t="shared" ca="1" si="38"/>
        <v>100</v>
      </c>
      <c r="N227" s="14">
        <f t="shared" ca="1" si="39"/>
        <v>100</v>
      </c>
      <c r="O227" s="14">
        <f t="shared" ca="1" si="37"/>
        <v>100</v>
      </c>
      <c r="P227" s="14"/>
    </row>
    <row r="228" spans="2:16" ht="23.25" customHeight="1" x14ac:dyDescent="0.3">
      <c r="B228" s="15">
        <f t="shared" ca="1" si="34"/>
        <v>1</v>
      </c>
      <c r="C228" s="16">
        <f t="shared" ca="1" si="30"/>
        <v>1</v>
      </c>
      <c r="D228" s="16">
        <f t="shared" ca="1" si="31"/>
        <v>1900</v>
      </c>
      <c r="E228" s="17" t="str">
        <f ca="1">IF(SUMIFS(Cotização!$J:$J,Cotização!$A:$A,C228,Cotização!$B:$B,D228,Cotização!$D:$D,"Fechamento")=0,E227,SUMIFS(Cotização!$J:$J,Cotização!$A:$A,C228,Cotização!$B:$B,D228,Cotização!$D:$D,"Fechamento"))</f>
        <v>Carteira</v>
      </c>
      <c r="F228" s="17" t="str">
        <f ca="1">IF(SUMIFS(Cotização!$F:$F,Cotização!$A:$A,$C228,Cotização!$B:$B,$D228,Cotização!$D:$D,"Fechamento")=0,F227,SUMIFS(Cotização!$F:$F,Cotização!$A:$A,$C228,Cotização!$B:$B,$D228,Cotização!$D:$D,"Fechamento"))</f>
        <v>$ Cota</v>
      </c>
      <c r="G228" s="46">
        <f t="shared" ca="1" si="32"/>
        <v>0</v>
      </c>
      <c r="H228" s="24">
        <f ca="1">IFERROR(VLOOKUP(B228,Preencher!B:C,2,0),0)</f>
        <v>0</v>
      </c>
      <c r="I228" s="18">
        <f t="shared" ca="1" si="33"/>
        <v>0</v>
      </c>
      <c r="J228" s="24">
        <f ca="1">IFERROR(VLOOKUP(B228,Preencher!B:D,3,0),0)</f>
        <v>0</v>
      </c>
      <c r="K228" s="46">
        <f t="shared" ca="1" si="35"/>
        <v>0</v>
      </c>
      <c r="L228" s="18" t="e">
        <f t="shared" ca="1" si="36"/>
        <v>#VALUE!</v>
      </c>
      <c r="M228" s="14">
        <f t="shared" ca="1" si="38"/>
        <v>100</v>
      </c>
      <c r="N228" s="14">
        <f t="shared" ca="1" si="39"/>
        <v>100</v>
      </c>
      <c r="O228" s="14">
        <f t="shared" ca="1" si="37"/>
        <v>100</v>
      </c>
      <c r="P228" s="14"/>
    </row>
    <row r="229" spans="2:16" ht="23.25" customHeight="1" x14ac:dyDescent="0.3">
      <c r="B229" s="15">
        <f t="shared" ca="1" si="34"/>
        <v>1</v>
      </c>
      <c r="C229" s="16">
        <f t="shared" ca="1" si="30"/>
        <v>1</v>
      </c>
      <c r="D229" s="16">
        <f t="shared" ca="1" si="31"/>
        <v>1900</v>
      </c>
      <c r="E229" s="17" t="str">
        <f ca="1">IF(SUMIFS(Cotização!$J:$J,Cotização!$A:$A,C229,Cotização!$B:$B,D229,Cotização!$D:$D,"Fechamento")=0,E228,SUMIFS(Cotização!$J:$J,Cotização!$A:$A,C229,Cotização!$B:$B,D229,Cotização!$D:$D,"Fechamento"))</f>
        <v>Carteira</v>
      </c>
      <c r="F229" s="17" t="str">
        <f ca="1">IF(SUMIFS(Cotização!$F:$F,Cotização!$A:$A,$C229,Cotização!$B:$B,$D229,Cotização!$D:$D,"Fechamento")=0,F228,SUMIFS(Cotização!$F:$F,Cotização!$A:$A,$C229,Cotização!$B:$B,$D229,Cotização!$D:$D,"Fechamento"))</f>
        <v>$ Cota</v>
      </c>
      <c r="G229" s="46">
        <f t="shared" ca="1" si="32"/>
        <v>0</v>
      </c>
      <c r="H229" s="24">
        <f ca="1">IFERROR(VLOOKUP(B229,Preencher!B:C,2,0),0)</f>
        <v>0</v>
      </c>
      <c r="I229" s="18">
        <f t="shared" ca="1" si="33"/>
        <v>0</v>
      </c>
      <c r="J229" s="24">
        <f ca="1">IFERROR(VLOOKUP(B229,Preencher!B:D,3,0),0)</f>
        <v>0</v>
      </c>
      <c r="K229" s="46">
        <f t="shared" ca="1" si="35"/>
        <v>0</v>
      </c>
      <c r="L229" s="18" t="e">
        <f t="shared" ca="1" si="36"/>
        <v>#VALUE!</v>
      </c>
      <c r="M229" s="14">
        <f t="shared" ca="1" si="38"/>
        <v>100</v>
      </c>
      <c r="N229" s="14">
        <f t="shared" ca="1" si="39"/>
        <v>100</v>
      </c>
      <c r="O229" s="14">
        <f t="shared" ca="1" si="37"/>
        <v>100</v>
      </c>
      <c r="P229" s="14"/>
    </row>
    <row r="230" spans="2:16" ht="23.25" customHeight="1" x14ac:dyDescent="0.3">
      <c r="B230" s="15">
        <f t="shared" ca="1" si="34"/>
        <v>1</v>
      </c>
      <c r="C230" s="16">
        <f t="shared" ca="1" si="30"/>
        <v>1</v>
      </c>
      <c r="D230" s="16">
        <f t="shared" ca="1" si="31"/>
        <v>1900</v>
      </c>
      <c r="E230" s="17" t="str">
        <f ca="1">IF(SUMIFS(Cotização!$J:$J,Cotização!$A:$A,C230,Cotização!$B:$B,D230,Cotização!$D:$D,"Fechamento")=0,E229,SUMIFS(Cotização!$J:$J,Cotização!$A:$A,C230,Cotização!$B:$B,D230,Cotização!$D:$D,"Fechamento"))</f>
        <v>Carteira</v>
      </c>
      <c r="F230" s="17" t="str">
        <f ca="1">IF(SUMIFS(Cotização!$F:$F,Cotização!$A:$A,$C230,Cotização!$B:$B,$D230,Cotização!$D:$D,"Fechamento")=0,F229,SUMIFS(Cotização!$F:$F,Cotização!$A:$A,$C230,Cotização!$B:$B,$D230,Cotização!$D:$D,"Fechamento"))</f>
        <v>$ Cota</v>
      </c>
      <c r="G230" s="46">
        <f t="shared" ca="1" si="32"/>
        <v>0</v>
      </c>
      <c r="H230" s="24">
        <f ca="1">IFERROR(VLOOKUP(B230,Preencher!B:C,2,0),0)</f>
        <v>0</v>
      </c>
      <c r="I230" s="18">
        <f t="shared" ca="1" si="33"/>
        <v>0</v>
      </c>
      <c r="J230" s="24">
        <f ca="1">IFERROR(VLOOKUP(B230,Preencher!B:D,3,0),0)</f>
        <v>0</v>
      </c>
      <c r="K230" s="46">
        <f t="shared" ca="1" si="35"/>
        <v>0</v>
      </c>
      <c r="L230" s="18" t="e">
        <f t="shared" ca="1" si="36"/>
        <v>#VALUE!</v>
      </c>
      <c r="M230" s="14">
        <f t="shared" ca="1" si="38"/>
        <v>100</v>
      </c>
      <c r="N230" s="14">
        <f t="shared" ca="1" si="39"/>
        <v>100</v>
      </c>
      <c r="O230" s="14">
        <f t="shared" ca="1" si="37"/>
        <v>100</v>
      </c>
      <c r="P230" s="14"/>
    </row>
    <row r="231" spans="2:16" ht="23.25" customHeight="1" x14ac:dyDescent="0.3">
      <c r="B231" s="15">
        <f t="shared" ca="1" si="34"/>
        <v>1</v>
      </c>
      <c r="C231" s="16">
        <f t="shared" ca="1" si="30"/>
        <v>1</v>
      </c>
      <c r="D231" s="16">
        <f t="shared" ca="1" si="31"/>
        <v>1900</v>
      </c>
      <c r="E231" s="17" t="str">
        <f ca="1">IF(SUMIFS(Cotização!$J:$J,Cotização!$A:$A,C231,Cotização!$B:$B,D231,Cotização!$D:$D,"Fechamento")=0,E230,SUMIFS(Cotização!$J:$J,Cotização!$A:$A,C231,Cotização!$B:$B,D231,Cotização!$D:$D,"Fechamento"))</f>
        <v>Carteira</v>
      </c>
      <c r="F231" s="17" t="str">
        <f ca="1">IF(SUMIFS(Cotização!$F:$F,Cotização!$A:$A,$C231,Cotização!$B:$B,$D231,Cotização!$D:$D,"Fechamento")=0,F230,SUMIFS(Cotização!$F:$F,Cotização!$A:$A,$C231,Cotização!$B:$B,$D231,Cotização!$D:$D,"Fechamento"))</f>
        <v>$ Cota</v>
      </c>
      <c r="G231" s="46">
        <f t="shared" ca="1" si="32"/>
        <v>0</v>
      </c>
      <c r="H231" s="24">
        <f ca="1">IFERROR(VLOOKUP(B231,Preencher!B:C,2,0),0)</f>
        <v>0</v>
      </c>
      <c r="I231" s="18">
        <f t="shared" ca="1" si="33"/>
        <v>0</v>
      </c>
      <c r="J231" s="24">
        <f ca="1">IFERROR(VLOOKUP(B231,Preencher!B:D,3,0),0)</f>
        <v>0</v>
      </c>
      <c r="K231" s="46">
        <f t="shared" ca="1" si="35"/>
        <v>0</v>
      </c>
      <c r="L231" s="18" t="e">
        <f t="shared" ca="1" si="36"/>
        <v>#VALUE!</v>
      </c>
      <c r="M231" s="14">
        <f t="shared" ca="1" si="38"/>
        <v>100</v>
      </c>
      <c r="N231" s="14">
        <f t="shared" ca="1" si="39"/>
        <v>100</v>
      </c>
      <c r="O231" s="14">
        <f t="shared" ca="1" si="37"/>
        <v>100</v>
      </c>
      <c r="P231" s="14"/>
    </row>
    <row r="232" spans="2:16" ht="23.25" customHeight="1" x14ac:dyDescent="0.3">
      <c r="B232" s="15">
        <f t="shared" ca="1" si="34"/>
        <v>1</v>
      </c>
      <c r="C232" s="16">
        <f t="shared" ca="1" si="30"/>
        <v>1</v>
      </c>
      <c r="D232" s="16">
        <f t="shared" ca="1" si="31"/>
        <v>1900</v>
      </c>
      <c r="E232" s="17" t="str">
        <f ca="1">IF(SUMIFS(Cotização!$J:$J,Cotização!$A:$A,C232,Cotização!$B:$B,D232,Cotização!$D:$D,"Fechamento")=0,E231,SUMIFS(Cotização!$J:$J,Cotização!$A:$A,C232,Cotização!$B:$B,D232,Cotização!$D:$D,"Fechamento"))</f>
        <v>Carteira</v>
      </c>
      <c r="F232" s="17" t="str">
        <f ca="1">IF(SUMIFS(Cotização!$F:$F,Cotização!$A:$A,$C232,Cotização!$B:$B,$D232,Cotização!$D:$D,"Fechamento")=0,F231,SUMIFS(Cotização!$F:$F,Cotização!$A:$A,$C232,Cotização!$B:$B,$D232,Cotização!$D:$D,"Fechamento"))</f>
        <v>$ Cota</v>
      </c>
      <c r="G232" s="46">
        <f t="shared" ca="1" si="32"/>
        <v>0</v>
      </c>
      <c r="H232" s="24">
        <f ca="1">IFERROR(VLOOKUP(B232,Preencher!B:C,2,0),0)</f>
        <v>0</v>
      </c>
      <c r="I232" s="18">
        <f t="shared" ca="1" si="33"/>
        <v>0</v>
      </c>
      <c r="J232" s="24">
        <f ca="1">IFERROR(VLOOKUP(B232,Preencher!B:D,3,0),0)</f>
        <v>0</v>
      </c>
      <c r="K232" s="46">
        <f t="shared" ca="1" si="35"/>
        <v>0</v>
      </c>
      <c r="L232" s="18" t="e">
        <f t="shared" ca="1" si="36"/>
        <v>#VALUE!</v>
      </c>
      <c r="M232" s="14">
        <f t="shared" ca="1" si="38"/>
        <v>100</v>
      </c>
      <c r="N232" s="14">
        <f t="shared" ca="1" si="39"/>
        <v>100</v>
      </c>
      <c r="O232" s="14">
        <f t="shared" ca="1" si="37"/>
        <v>100</v>
      </c>
      <c r="P232" s="14"/>
    </row>
    <row r="233" spans="2:16" ht="23.25" customHeight="1" x14ac:dyDescent="0.3">
      <c r="B233" s="15">
        <f t="shared" ca="1" si="34"/>
        <v>1</v>
      </c>
      <c r="C233" s="16">
        <f t="shared" ca="1" si="30"/>
        <v>1</v>
      </c>
      <c r="D233" s="16">
        <f t="shared" ca="1" si="31"/>
        <v>1900</v>
      </c>
      <c r="E233" s="17" t="str">
        <f ca="1">IF(SUMIFS(Cotização!$J:$J,Cotização!$A:$A,C233,Cotização!$B:$B,D233,Cotização!$D:$D,"Fechamento")=0,E232,SUMIFS(Cotização!$J:$J,Cotização!$A:$A,C233,Cotização!$B:$B,D233,Cotização!$D:$D,"Fechamento"))</f>
        <v>Carteira</v>
      </c>
      <c r="F233" s="17" t="str">
        <f ca="1">IF(SUMIFS(Cotização!$F:$F,Cotização!$A:$A,$C233,Cotização!$B:$B,$D233,Cotização!$D:$D,"Fechamento")=0,F232,SUMIFS(Cotização!$F:$F,Cotização!$A:$A,$C233,Cotização!$B:$B,$D233,Cotização!$D:$D,"Fechamento"))</f>
        <v>$ Cota</v>
      </c>
      <c r="G233" s="46">
        <f t="shared" ca="1" si="32"/>
        <v>0</v>
      </c>
      <c r="H233" s="24">
        <f ca="1">IFERROR(VLOOKUP(B233,Preencher!B:C,2,0),0)</f>
        <v>0</v>
      </c>
      <c r="I233" s="18">
        <f t="shared" ca="1" si="33"/>
        <v>0</v>
      </c>
      <c r="J233" s="24">
        <f ca="1">IFERROR(VLOOKUP(B233,Preencher!B:D,3,0),0)</f>
        <v>0</v>
      </c>
      <c r="K233" s="46">
        <f t="shared" ca="1" si="35"/>
        <v>0</v>
      </c>
      <c r="L233" s="18" t="e">
        <f t="shared" ca="1" si="36"/>
        <v>#VALUE!</v>
      </c>
      <c r="M233" s="14">
        <f t="shared" ca="1" si="38"/>
        <v>100</v>
      </c>
      <c r="N233" s="14">
        <f t="shared" ca="1" si="39"/>
        <v>100</v>
      </c>
      <c r="O233" s="14">
        <f t="shared" ca="1" si="37"/>
        <v>100</v>
      </c>
      <c r="P233" s="14"/>
    </row>
    <row r="234" spans="2:16" ht="23.25" customHeight="1" x14ac:dyDescent="0.3">
      <c r="B234" s="15">
        <f t="shared" ca="1" si="34"/>
        <v>1</v>
      </c>
      <c r="C234" s="16">
        <f t="shared" ca="1" si="30"/>
        <v>1</v>
      </c>
      <c r="D234" s="16">
        <f t="shared" ca="1" si="31"/>
        <v>1900</v>
      </c>
      <c r="E234" s="17" t="str">
        <f ca="1">IF(SUMIFS(Cotização!$J:$J,Cotização!$A:$A,C234,Cotização!$B:$B,D234,Cotização!$D:$D,"Fechamento")=0,E233,SUMIFS(Cotização!$J:$J,Cotização!$A:$A,C234,Cotização!$B:$B,D234,Cotização!$D:$D,"Fechamento"))</f>
        <v>Carteira</v>
      </c>
      <c r="F234" s="17" t="str">
        <f ca="1">IF(SUMIFS(Cotização!$F:$F,Cotização!$A:$A,$C234,Cotização!$B:$B,$D234,Cotização!$D:$D,"Fechamento")=0,F233,SUMIFS(Cotização!$F:$F,Cotização!$A:$A,$C234,Cotização!$B:$B,$D234,Cotização!$D:$D,"Fechamento"))</f>
        <v>$ Cota</v>
      </c>
      <c r="G234" s="46">
        <f t="shared" ca="1" si="32"/>
        <v>0</v>
      </c>
      <c r="H234" s="24">
        <f ca="1">IFERROR(VLOOKUP(B234,Preencher!B:C,2,0),0)</f>
        <v>0</v>
      </c>
      <c r="I234" s="18">
        <f t="shared" ca="1" si="33"/>
        <v>0</v>
      </c>
      <c r="J234" s="24">
        <f ca="1">IFERROR(VLOOKUP(B234,Preencher!B:D,3,0),0)</f>
        <v>0</v>
      </c>
      <c r="K234" s="46">
        <f t="shared" ca="1" si="35"/>
        <v>0</v>
      </c>
      <c r="L234" s="18" t="e">
        <f t="shared" ca="1" si="36"/>
        <v>#VALUE!</v>
      </c>
      <c r="M234" s="14">
        <f t="shared" ca="1" si="38"/>
        <v>100</v>
      </c>
      <c r="N234" s="14">
        <f t="shared" ca="1" si="39"/>
        <v>100</v>
      </c>
      <c r="O234" s="14">
        <f t="shared" ca="1" si="37"/>
        <v>100</v>
      </c>
      <c r="P234" s="14"/>
    </row>
    <row r="235" spans="2:16" ht="23.25" customHeight="1" x14ac:dyDescent="0.3">
      <c r="B235" s="15">
        <f t="shared" ca="1" si="34"/>
        <v>1</v>
      </c>
      <c r="C235" s="16">
        <f t="shared" ca="1" si="30"/>
        <v>1</v>
      </c>
      <c r="D235" s="16">
        <f t="shared" ca="1" si="31"/>
        <v>1900</v>
      </c>
      <c r="E235" s="17" t="str">
        <f ca="1">IF(SUMIFS(Cotização!$J:$J,Cotização!$A:$A,C235,Cotização!$B:$B,D235,Cotização!$D:$D,"Fechamento")=0,E234,SUMIFS(Cotização!$J:$J,Cotização!$A:$A,C235,Cotização!$B:$B,D235,Cotização!$D:$D,"Fechamento"))</f>
        <v>Carteira</v>
      </c>
      <c r="F235" s="17" t="str">
        <f ca="1">IF(SUMIFS(Cotização!$F:$F,Cotização!$A:$A,$C235,Cotização!$B:$B,$D235,Cotização!$D:$D,"Fechamento")=0,F234,SUMIFS(Cotização!$F:$F,Cotização!$A:$A,$C235,Cotização!$B:$B,$D235,Cotização!$D:$D,"Fechamento"))</f>
        <v>$ Cota</v>
      </c>
      <c r="G235" s="46">
        <f t="shared" ca="1" si="32"/>
        <v>0</v>
      </c>
      <c r="H235" s="24">
        <f ca="1">IFERROR(VLOOKUP(B235,Preencher!B:C,2,0),0)</f>
        <v>0</v>
      </c>
      <c r="I235" s="18">
        <f t="shared" ca="1" si="33"/>
        <v>0</v>
      </c>
      <c r="J235" s="24">
        <f ca="1">IFERROR(VLOOKUP(B235,Preencher!B:D,3,0),0)</f>
        <v>0</v>
      </c>
      <c r="K235" s="46">
        <f t="shared" ca="1" si="35"/>
        <v>0</v>
      </c>
      <c r="L235" s="18" t="e">
        <f t="shared" ca="1" si="36"/>
        <v>#VALUE!</v>
      </c>
      <c r="M235" s="14">
        <f t="shared" ca="1" si="38"/>
        <v>100</v>
      </c>
      <c r="N235" s="14">
        <f t="shared" ca="1" si="39"/>
        <v>100</v>
      </c>
      <c r="O235" s="14">
        <f t="shared" ca="1" si="37"/>
        <v>100</v>
      </c>
      <c r="P235" s="14"/>
    </row>
    <row r="236" spans="2:16" ht="23.25" customHeight="1" x14ac:dyDescent="0.3">
      <c r="B236" s="15">
        <f t="shared" ca="1" si="34"/>
        <v>1</v>
      </c>
      <c r="C236" s="16">
        <f t="shared" ca="1" si="30"/>
        <v>1</v>
      </c>
      <c r="D236" s="16">
        <f t="shared" ca="1" si="31"/>
        <v>1900</v>
      </c>
      <c r="E236" s="17" t="str">
        <f ca="1">IF(SUMIFS(Cotização!$J:$J,Cotização!$A:$A,C236,Cotização!$B:$B,D236,Cotização!$D:$D,"Fechamento")=0,E235,SUMIFS(Cotização!$J:$J,Cotização!$A:$A,C236,Cotização!$B:$B,D236,Cotização!$D:$D,"Fechamento"))</f>
        <v>Carteira</v>
      </c>
      <c r="F236" s="17" t="str">
        <f ca="1">IF(SUMIFS(Cotização!$F:$F,Cotização!$A:$A,$C236,Cotização!$B:$B,$D236,Cotização!$D:$D,"Fechamento")=0,F235,SUMIFS(Cotização!$F:$F,Cotização!$A:$A,$C236,Cotização!$B:$B,$D236,Cotização!$D:$D,"Fechamento"))</f>
        <v>$ Cota</v>
      </c>
      <c r="G236" s="46">
        <f t="shared" ca="1" si="32"/>
        <v>0</v>
      </c>
      <c r="H236" s="24">
        <f ca="1">IFERROR(VLOOKUP(B236,Preencher!B:C,2,0),0)</f>
        <v>0</v>
      </c>
      <c r="I236" s="18">
        <f t="shared" ca="1" si="33"/>
        <v>0</v>
      </c>
      <c r="J236" s="24">
        <f ca="1">IFERROR(VLOOKUP(B236,Preencher!B:D,3,0),0)</f>
        <v>0</v>
      </c>
      <c r="K236" s="46">
        <f t="shared" ca="1" si="35"/>
        <v>0</v>
      </c>
      <c r="L236" s="18" t="e">
        <f t="shared" ca="1" si="36"/>
        <v>#VALUE!</v>
      </c>
      <c r="M236" s="14">
        <f t="shared" ca="1" si="38"/>
        <v>100</v>
      </c>
      <c r="N236" s="14">
        <f t="shared" ca="1" si="39"/>
        <v>100</v>
      </c>
      <c r="O236" s="14">
        <f t="shared" ca="1" si="37"/>
        <v>100</v>
      </c>
      <c r="P236" s="14"/>
    </row>
    <row r="237" spans="2:16" ht="23.25" customHeight="1" x14ac:dyDescent="0.3">
      <c r="B237" s="15">
        <f t="shared" ca="1" si="34"/>
        <v>1</v>
      </c>
      <c r="C237" s="16">
        <f t="shared" ca="1" si="30"/>
        <v>1</v>
      </c>
      <c r="D237" s="16">
        <f t="shared" ca="1" si="31"/>
        <v>1900</v>
      </c>
      <c r="E237" s="17" t="str">
        <f ca="1">IF(SUMIFS(Cotização!$J:$J,Cotização!$A:$A,C237,Cotização!$B:$B,D237,Cotização!$D:$D,"Fechamento")=0,E236,SUMIFS(Cotização!$J:$J,Cotização!$A:$A,C237,Cotização!$B:$B,D237,Cotização!$D:$D,"Fechamento"))</f>
        <v>Carteira</v>
      </c>
      <c r="F237" s="17" t="str">
        <f ca="1">IF(SUMIFS(Cotização!$F:$F,Cotização!$A:$A,$C237,Cotização!$B:$B,$D237,Cotização!$D:$D,"Fechamento")=0,F236,SUMIFS(Cotização!$F:$F,Cotização!$A:$A,$C237,Cotização!$B:$B,$D237,Cotização!$D:$D,"Fechamento"))</f>
        <v>$ Cota</v>
      </c>
      <c r="G237" s="46">
        <f t="shared" ca="1" si="32"/>
        <v>0</v>
      </c>
      <c r="H237" s="24">
        <f ca="1">IFERROR(VLOOKUP(B237,Preencher!B:C,2,0),0)</f>
        <v>0</v>
      </c>
      <c r="I237" s="18">
        <f t="shared" ca="1" si="33"/>
        <v>0</v>
      </c>
      <c r="J237" s="24">
        <f ca="1">IFERROR(VLOOKUP(B237,Preencher!B:D,3,0),0)</f>
        <v>0</v>
      </c>
      <c r="K237" s="46">
        <f t="shared" ca="1" si="35"/>
        <v>0</v>
      </c>
      <c r="L237" s="18" t="e">
        <f t="shared" ca="1" si="36"/>
        <v>#VALUE!</v>
      </c>
      <c r="M237" s="14">
        <f t="shared" ca="1" si="38"/>
        <v>100</v>
      </c>
      <c r="N237" s="14">
        <f t="shared" ca="1" si="39"/>
        <v>100</v>
      </c>
      <c r="O237" s="14">
        <f t="shared" ca="1" si="37"/>
        <v>100</v>
      </c>
      <c r="P237" s="14"/>
    </row>
    <row r="238" spans="2:16" ht="23.25" customHeight="1" x14ac:dyDescent="0.3">
      <c r="B238" s="15">
        <f t="shared" ca="1" si="34"/>
        <v>1</v>
      </c>
      <c r="C238" s="16">
        <f t="shared" ca="1" si="30"/>
        <v>1</v>
      </c>
      <c r="D238" s="16">
        <f t="shared" ca="1" si="31"/>
        <v>1900</v>
      </c>
      <c r="E238" s="17" t="str">
        <f ca="1">IF(SUMIFS(Cotização!$J:$J,Cotização!$A:$A,C238,Cotização!$B:$B,D238,Cotização!$D:$D,"Fechamento")=0,E237,SUMIFS(Cotização!$J:$J,Cotização!$A:$A,C238,Cotização!$B:$B,D238,Cotização!$D:$D,"Fechamento"))</f>
        <v>Carteira</v>
      </c>
      <c r="F238" s="17" t="str">
        <f ca="1">IF(SUMIFS(Cotização!$F:$F,Cotização!$A:$A,$C238,Cotização!$B:$B,$D238,Cotização!$D:$D,"Fechamento")=0,F237,SUMIFS(Cotização!$F:$F,Cotização!$A:$A,$C238,Cotização!$B:$B,$D238,Cotização!$D:$D,"Fechamento"))</f>
        <v>$ Cota</v>
      </c>
      <c r="G238" s="46">
        <f t="shared" ca="1" si="32"/>
        <v>0</v>
      </c>
      <c r="H238" s="24">
        <f ca="1">IFERROR(VLOOKUP(B238,Preencher!B:C,2,0),0)</f>
        <v>0</v>
      </c>
      <c r="I238" s="18">
        <f t="shared" ca="1" si="33"/>
        <v>0</v>
      </c>
      <c r="J238" s="24">
        <f ca="1">IFERROR(VLOOKUP(B238,Preencher!B:D,3,0),0)</f>
        <v>0</v>
      </c>
      <c r="K238" s="46">
        <f t="shared" ca="1" si="35"/>
        <v>0</v>
      </c>
      <c r="L238" s="18" t="e">
        <f t="shared" ca="1" si="36"/>
        <v>#VALUE!</v>
      </c>
      <c r="M238" s="14">
        <f t="shared" ca="1" si="38"/>
        <v>100</v>
      </c>
      <c r="N238" s="14">
        <f t="shared" ca="1" si="39"/>
        <v>100</v>
      </c>
      <c r="O238" s="14">
        <f t="shared" ca="1" si="37"/>
        <v>100</v>
      </c>
      <c r="P238" s="14"/>
    </row>
    <row r="239" spans="2:16" ht="23.25" customHeight="1" x14ac:dyDescent="0.3">
      <c r="B239" s="15">
        <f t="shared" ca="1" si="34"/>
        <v>1</v>
      </c>
      <c r="C239" s="16">
        <f t="shared" ref="C239:C302" ca="1" si="40">MONTH(B239)</f>
        <v>1</v>
      </c>
      <c r="D239" s="16">
        <f t="shared" ref="D239:D302" ca="1" si="41">YEAR(B239)</f>
        <v>1900</v>
      </c>
      <c r="E239" s="17" t="str">
        <f ca="1">IF(SUMIFS(Cotização!$J:$J,Cotização!$A:$A,C239,Cotização!$B:$B,D239,Cotização!$D:$D,"Fechamento")=0,E238,SUMIFS(Cotização!$J:$J,Cotização!$A:$A,C239,Cotização!$B:$B,D239,Cotização!$D:$D,"Fechamento"))</f>
        <v>Carteira</v>
      </c>
      <c r="F239" s="17" t="str">
        <f ca="1">IF(SUMIFS(Cotização!$F:$F,Cotização!$A:$A,$C239,Cotização!$B:$B,$D239,Cotização!$D:$D,"Fechamento")=0,F238,SUMIFS(Cotização!$F:$F,Cotização!$A:$A,$C239,Cotização!$B:$B,$D239,Cotização!$D:$D,"Fechamento"))</f>
        <v>$ Cota</v>
      </c>
      <c r="G239" s="46">
        <f t="shared" ref="G239:G302" ca="1" si="42">IFERROR((F239/F238-1)*100,0)</f>
        <v>0</v>
      </c>
      <c r="H239" s="24">
        <f ca="1">IFERROR(VLOOKUP(B239,Preencher!B:C,2,0),0)</f>
        <v>0</v>
      </c>
      <c r="I239" s="18">
        <f t="shared" ref="I239:I302" ca="1" si="43">IFERROR(INT((G239/H239)*100),0)</f>
        <v>0</v>
      </c>
      <c r="J239" s="24">
        <f ca="1">IFERROR(VLOOKUP(B239,Preencher!B:D,3,0),0)</f>
        <v>0</v>
      </c>
      <c r="K239" s="46">
        <f t="shared" ca="1" si="35"/>
        <v>0</v>
      </c>
      <c r="L239" s="18" t="e">
        <f t="shared" ca="1" si="36"/>
        <v>#VALUE!</v>
      </c>
      <c r="M239" s="14">
        <f t="shared" ca="1" si="38"/>
        <v>100</v>
      </c>
      <c r="N239" s="14">
        <f t="shared" ca="1" si="39"/>
        <v>100</v>
      </c>
      <c r="O239" s="14">
        <f t="shared" ca="1" si="37"/>
        <v>100</v>
      </c>
      <c r="P239" s="14"/>
    </row>
    <row r="240" spans="2:16" ht="23.25" customHeight="1" x14ac:dyDescent="0.3">
      <c r="B240" s="15">
        <f t="shared" ca="1" si="34"/>
        <v>1</v>
      </c>
      <c r="C240" s="16">
        <f t="shared" ca="1" si="40"/>
        <v>1</v>
      </c>
      <c r="D240" s="16">
        <f t="shared" ca="1" si="41"/>
        <v>1900</v>
      </c>
      <c r="E240" s="17" t="str">
        <f ca="1">IF(SUMIFS(Cotização!$J:$J,Cotização!$A:$A,C240,Cotização!$B:$B,D240,Cotização!$D:$D,"Fechamento")=0,E239,SUMIFS(Cotização!$J:$J,Cotização!$A:$A,C240,Cotização!$B:$B,D240,Cotização!$D:$D,"Fechamento"))</f>
        <v>Carteira</v>
      </c>
      <c r="F240" s="17" t="str">
        <f ca="1">IF(SUMIFS(Cotização!$F:$F,Cotização!$A:$A,$C240,Cotização!$B:$B,$D240,Cotização!$D:$D,"Fechamento")=0,F239,SUMIFS(Cotização!$F:$F,Cotização!$A:$A,$C240,Cotização!$B:$B,$D240,Cotização!$D:$D,"Fechamento"))</f>
        <v>$ Cota</v>
      </c>
      <c r="G240" s="46">
        <f t="shared" ca="1" si="42"/>
        <v>0</v>
      </c>
      <c r="H240" s="24">
        <f ca="1">IFERROR(VLOOKUP(B240,Preencher!B:C,2,0),0)</f>
        <v>0</v>
      </c>
      <c r="I240" s="18">
        <f t="shared" ca="1" si="43"/>
        <v>0</v>
      </c>
      <c r="J240" s="24">
        <f ca="1">IFERROR(VLOOKUP(B240,Preencher!B:D,3,0),0)</f>
        <v>0</v>
      </c>
      <c r="K240" s="46">
        <f t="shared" ca="1" si="35"/>
        <v>0</v>
      </c>
      <c r="L240" s="18" t="e">
        <f t="shared" ca="1" si="36"/>
        <v>#VALUE!</v>
      </c>
      <c r="M240" s="14">
        <f t="shared" ca="1" si="38"/>
        <v>100</v>
      </c>
      <c r="N240" s="14">
        <f t="shared" ca="1" si="39"/>
        <v>100</v>
      </c>
      <c r="O240" s="14">
        <f t="shared" ca="1" si="37"/>
        <v>100</v>
      </c>
      <c r="P240" s="14"/>
    </row>
    <row r="241" spans="2:16" ht="23.25" customHeight="1" x14ac:dyDescent="0.3">
      <c r="B241" s="15">
        <f t="shared" ca="1" si="34"/>
        <v>1</v>
      </c>
      <c r="C241" s="16">
        <f t="shared" ca="1" si="40"/>
        <v>1</v>
      </c>
      <c r="D241" s="16">
        <f t="shared" ca="1" si="41"/>
        <v>1900</v>
      </c>
      <c r="E241" s="17" t="str">
        <f ca="1">IF(SUMIFS(Cotização!$J:$J,Cotização!$A:$A,C241,Cotização!$B:$B,D241,Cotização!$D:$D,"Fechamento")=0,E240,SUMIFS(Cotização!$J:$J,Cotização!$A:$A,C241,Cotização!$B:$B,D241,Cotização!$D:$D,"Fechamento"))</f>
        <v>Carteira</v>
      </c>
      <c r="F241" s="17" t="str">
        <f ca="1">IF(SUMIFS(Cotização!$F:$F,Cotização!$A:$A,$C241,Cotização!$B:$B,$D241,Cotização!$D:$D,"Fechamento")=0,F240,SUMIFS(Cotização!$F:$F,Cotização!$A:$A,$C241,Cotização!$B:$B,$D241,Cotização!$D:$D,"Fechamento"))</f>
        <v>$ Cota</v>
      </c>
      <c r="G241" s="46">
        <f t="shared" ca="1" si="42"/>
        <v>0</v>
      </c>
      <c r="H241" s="24">
        <f ca="1">IFERROR(VLOOKUP(B241,Preencher!B:C,2,0),0)</f>
        <v>0</v>
      </c>
      <c r="I241" s="18">
        <f t="shared" ca="1" si="43"/>
        <v>0</v>
      </c>
      <c r="J241" s="24">
        <f ca="1">IFERROR(VLOOKUP(B241,Preencher!B:D,3,0),0)</f>
        <v>0</v>
      </c>
      <c r="K241" s="46">
        <f t="shared" ca="1" si="35"/>
        <v>0</v>
      </c>
      <c r="L241" s="18" t="e">
        <f t="shared" ca="1" si="36"/>
        <v>#VALUE!</v>
      </c>
      <c r="M241" s="14">
        <f t="shared" ca="1" si="38"/>
        <v>100</v>
      </c>
      <c r="N241" s="14">
        <f t="shared" ca="1" si="39"/>
        <v>100</v>
      </c>
      <c r="O241" s="14">
        <f t="shared" ca="1" si="37"/>
        <v>100</v>
      </c>
      <c r="P241" s="14"/>
    </row>
    <row r="242" spans="2:16" ht="23.25" customHeight="1" x14ac:dyDescent="0.3">
      <c r="B242" s="15">
        <f t="shared" ca="1" si="34"/>
        <v>1</v>
      </c>
      <c r="C242" s="16">
        <f t="shared" ca="1" si="40"/>
        <v>1</v>
      </c>
      <c r="D242" s="16">
        <f t="shared" ca="1" si="41"/>
        <v>1900</v>
      </c>
      <c r="E242" s="17" t="str">
        <f ca="1">IF(SUMIFS(Cotização!$J:$J,Cotização!$A:$A,C242,Cotização!$B:$B,D242,Cotização!$D:$D,"Fechamento")=0,E241,SUMIFS(Cotização!$J:$J,Cotização!$A:$A,C242,Cotização!$B:$B,D242,Cotização!$D:$D,"Fechamento"))</f>
        <v>Carteira</v>
      </c>
      <c r="F242" s="17" t="str">
        <f ca="1">IF(SUMIFS(Cotização!$F:$F,Cotização!$A:$A,$C242,Cotização!$B:$B,$D242,Cotização!$D:$D,"Fechamento")=0,F241,SUMIFS(Cotização!$F:$F,Cotização!$A:$A,$C242,Cotização!$B:$B,$D242,Cotização!$D:$D,"Fechamento"))</f>
        <v>$ Cota</v>
      </c>
      <c r="G242" s="46">
        <f t="shared" ca="1" si="42"/>
        <v>0</v>
      </c>
      <c r="H242" s="24">
        <f ca="1">IFERROR(VLOOKUP(B242,Preencher!B:C,2,0),0)</f>
        <v>0</v>
      </c>
      <c r="I242" s="18">
        <f t="shared" ca="1" si="43"/>
        <v>0</v>
      </c>
      <c r="J242" s="24">
        <f ca="1">IFERROR(VLOOKUP(B242,Preencher!B:D,3,0),0)</f>
        <v>0</v>
      </c>
      <c r="K242" s="46">
        <f t="shared" ca="1" si="35"/>
        <v>0</v>
      </c>
      <c r="L242" s="18" t="e">
        <f t="shared" ca="1" si="36"/>
        <v>#VALUE!</v>
      </c>
      <c r="M242" s="14">
        <f t="shared" ca="1" si="38"/>
        <v>100</v>
      </c>
      <c r="N242" s="14">
        <f t="shared" ca="1" si="39"/>
        <v>100</v>
      </c>
      <c r="O242" s="14">
        <f t="shared" ca="1" si="37"/>
        <v>100</v>
      </c>
      <c r="P242" s="14"/>
    </row>
    <row r="243" spans="2:16" ht="23.25" customHeight="1" x14ac:dyDescent="0.3">
      <c r="B243" s="15">
        <f t="shared" ca="1" si="34"/>
        <v>1</v>
      </c>
      <c r="C243" s="16">
        <f t="shared" ca="1" si="40"/>
        <v>1</v>
      </c>
      <c r="D243" s="16">
        <f t="shared" ca="1" si="41"/>
        <v>1900</v>
      </c>
      <c r="E243" s="17" t="str">
        <f ca="1">IF(SUMIFS(Cotização!$J:$J,Cotização!$A:$A,C243,Cotização!$B:$B,D243,Cotização!$D:$D,"Fechamento")=0,E242,SUMIFS(Cotização!$J:$J,Cotização!$A:$A,C243,Cotização!$B:$B,D243,Cotização!$D:$D,"Fechamento"))</f>
        <v>Carteira</v>
      </c>
      <c r="F243" s="17" t="str">
        <f ca="1">IF(SUMIFS(Cotização!$F:$F,Cotização!$A:$A,$C243,Cotização!$B:$B,$D243,Cotização!$D:$D,"Fechamento")=0,F242,SUMIFS(Cotização!$F:$F,Cotização!$A:$A,$C243,Cotização!$B:$B,$D243,Cotização!$D:$D,"Fechamento"))</f>
        <v>$ Cota</v>
      </c>
      <c r="G243" s="46">
        <f t="shared" ca="1" si="42"/>
        <v>0</v>
      </c>
      <c r="H243" s="24">
        <f ca="1">IFERROR(VLOOKUP(B243,Preencher!B:C,2,0),0)</f>
        <v>0</v>
      </c>
      <c r="I243" s="18">
        <f t="shared" ca="1" si="43"/>
        <v>0</v>
      </c>
      <c r="J243" s="24">
        <f ca="1">IFERROR(VLOOKUP(B243,Preencher!B:D,3,0),0)</f>
        <v>0</v>
      </c>
      <c r="K243" s="46">
        <f t="shared" ca="1" si="35"/>
        <v>0</v>
      </c>
      <c r="L243" s="18" t="e">
        <f t="shared" ca="1" si="36"/>
        <v>#VALUE!</v>
      </c>
      <c r="M243" s="14">
        <f t="shared" ca="1" si="38"/>
        <v>100</v>
      </c>
      <c r="N243" s="14">
        <f t="shared" ca="1" si="39"/>
        <v>100</v>
      </c>
      <c r="O243" s="14">
        <f t="shared" ca="1" si="37"/>
        <v>100</v>
      </c>
      <c r="P243" s="14"/>
    </row>
    <row r="244" spans="2:16" ht="23.25" customHeight="1" x14ac:dyDescent="0.3">
      <c r="B244" s="15">
        <f t="shared" ca="1" si="34"/>
        <v>1</v>
      </c>
      <c r="C244" s="16">
        <f t="shared" ca="1" si="40"/>
        <v>1</v>
      </c>
      <c r="D244" s="16">
        <f t="shared" ca="1" si="41"/>
        <v>1900</v>
      </c>
      <c r="E244" s="17" t="str">
        <f ca="1">IF(SUMIFS(Cotização!$J:$J,Cotização!$A:$A,C244,Cotização!$B:$B,D244,Cotização!$D:$D,"Fechamento")=0,E243,SUMIFS(Cotização!$J:$J,Cotização!$A:$A,C244,Cotização!$B:$B,D244,Cotização!$D:$D,"Fechamento"))</f>
        <v>Carteira</v>
      </c>
      <c r="F244" s="17" t="str">
        <f ca="1">IF(SUMIFS(Cotização!$F:$F,Cotização!$A:$A,$C244,Cotização!$B:$B,$D244,Cotização!$D:$D,"Fechamento")=0,F243,SUMIFS(Cotização!$F:$F,Cotização!$A:$A,$C244,Cotização!$B:$B,$D244,Cotização!$D:$D,"Fechamento"))</f>
        <v>$ Cota</v>
      </c>
      <c r="G244" s="46">
        <f t="shared" ca="1" si="42"/>
        <v>0</v>
      </c>
      <c r="H244" s="24">
        <f ca="1">IFERROR(VLOOKUP(B244,Preencher!B:C,2,0),0)</f>
        <v>0</v>
      </c>
      <c r="I244" s="18">
        <f t="shared" ca="1" si="43"/>
        <v>0</v>
      </c>
      <c r="J244" s="24">
        <f ca="1">IFERROR(VLOOKUP(B244,Preencher!B:D,3,0),0)</f>
        <v>0</v>
      </c>
      <c r="K244" s="46">
        <f t="shared" ca="1" si="35"/>
        <v>0</v>
      </c>
      <c r="L244" s="18" t="e">
        <f t="shared" ca="1" si="36"/>
        <v>#VALUE!</v>
      </c>
      <c r="M244" s="14">
        <f t="shared" ca="1" si="38"/>
        <v>100</v>
      </c>
      <c r="N244" s="14">
        <f t="shared" ca="1" si="39"/>
        <v>100</v>
      </c>
      <c r="O244" s="14">
        <f t="shared" ca="1" si="37"/>
        <v>100</v>
      </c>
      <c r="P244" s="14"/>
    </row>
    <row r="245" spans="2:16" ht="23.25" customHeight="1" x14ac:dyDescent="0.3">
      <c r="B245" s="15">
        <f t="shared" ca="1" si="34"/>
        <v>1</v>
      </c>
      <c r="C245" s="16">
        <f t="shared" ca="1" si="40"/>
        <v>1</v>
      </c>
      <c r="D245" s="16">
        <f t="shared" ca="1" si="41"/>
        <v>1900</v>
      </c>
      <c r="E245" s="17" t="str">
        <f ca="1">IF(SUMIFS(Cotização!$J:$J,Cotização!$A:$A,C245,Cotização!$B:$B,D245,Cotização!$D:$D,"Fechamento")=0,E244,SUMIFS(Cotização!$J:$J,Cotização!$A:$A,C245,Cotização!$B:$B,D245,Cotização!$D:$D,"Fechamento"))</f>
        <v>Carteira</v>
      </c>
      <c r="F245" s="17" t="str">
        <f ca="1">IF(SUMIFS(Cotização!$F:$F,Cotização!$A:$A,$C245,Cotização!$B:$B,$D245,Cotização!$D:$D,"Fechamento")=0,F244,SUMIFS(Cotização!$F:$F,Cotização!$A:$A,$C245,Cotização!$B:$B,$D245,Cotização!$D:$D,"Fechamento"))</f>
        <v>$ Cota</v>
      </c>
      <c r="G245" s="46">
        <f t="shared" ca="1" si="42"/>
        <v>0</v>
      </c>
      <c r="H245" s="24">
        <f ca="1">IFERROR(VLOOKUP(B245,Preencher!B:C,2,0),0)</f>
        <v>0</v>
      </c>
      <c r="I245" s="18">
        <f t="shared" ca="1" si="43"/>
        <v>0</v>
      </c>
      <c r="J245" s="24">
        <f ca="1">IFERROR(VLOOKUP(B245,Preencher!B:D,3,0),0)</f>
        <v>0</v>
      </c>
      <c r="K245" s="46">
        <f t="shared" ca="1" si="35"/>
        <v>0</v>
      </c>
      <c r="L245" s="18" t="e">
        <f t="shared" ca="1" si="36"/>
        <v>#VALUE!</v>
      </c>
      <c r="M245" s="14">
        <f t="shared" ca="1" si="38"/>
        <v>100</v>
      </c>
      <c r="N245" s="14">
        <f t="shared" ca="1" si="39"/>
        <v>100</v>
      </c>
      <c r="O245" s="14">
        <f t="shared" ca="1" si="37"/>
        <v>100</v>
      </c>
      <c r="P245" s="14"/>
    </row>
    <row r="246" spans="2:16" ht="23.25" customHeight="1" x14ac:dyDescent="0.3">
      <c r="B246" s="15">
        <f t="shared" ca="1" si="34"/>
        <v>1</v>
      </c>
      <c r="C246" s="16">
        <f t="shared" ca="1" si="40"/>
        <v>1</v>
      </c>
      <c r="D246" s="16">
        <f t="shared" ca="1" si="41"/>
        <v>1900</v>
      </c>
      <c r="E246" s="17" t="str">
        <f ca="1">IF(SUMIFS(Cotização!$J:$J,Cotização!$A:$A,C246,Cotização!$B:$B,D246,Cotização!$D:$D,"Fechamento")=0,E245,SUMIFS(Cotização!$J:$J,Cotização!$A:$A,C246,Cotização!$B:$B,D246,Cotização!$D:$D,"Fechamento"))</f>
        <v>Carteira</v>
      </c>
      <c r="F246" s="17" t="str">
        <f ca="1">IF(SUMIFS(Cotização!$F:$F,Cotização!$A:$A,$C246,Cotização!$B:$B,$D246,Cotização!$D:$D,"Fechamento")=0,F245,SUMIFS(Cotização!$F:$F,Cotização!$A:$A,$C246,Cotização!$B:$B,$D246,Cotização!$D:$D,"Fechamento"))</f>
        <v>$ Cota</v>
      </c>
      <c r="G246" s="46">
        <f t="shared" ca="1" si="42"/>
        <v>0</v>
      </c>
      <c r="H246" s="24">
        <f ca="1">IFERROR(VLOOKUP(B246,Preencher!B:C,2,0),0)</f>
        <v>0</v>
      </c>
      <c r="I246" s="18">
        <f t="shared" ca="1" si="43"/>
        <v>0</v>
      </c>
      <c r="J246" s="24">
        <f ca="1">IFERROR(VLOOKUP(B246,Preencher!B:D,3,0),0)</f>
        <v>0</v>
      </c>
      <c r="K246" s="46">
        <f t="shared" ca="1" si="35"/>
        <v>0</v>
      </c>
      <c r="L246" s="18" t="e">
        <f t="shared" ca="1" si="36"/>
        <v>#VALUE!</v>
      </c>
      <c r="M246" s="14">
        <f t="shared" ca="1" si="38"/>
        <v>100</v>
      </c>
      <c r="N246" s="14">
        <f t="shared" ca="1" si="39"/>
        <v>100</v>
      </c>
      <c r="O246" s="14">
        <f t="shared" ca="1" si="37"/>
        <v>100</v>
      </c>
      <c r="P246" s="14"/>
    </row>
    <row r="247" spans="2:16" ht="23.25" customHeight="1" x14ac:dyDescent="0.3">
      <c r="B247" s="15">
        <f t="shared" ca="1" si="34"/>
        <v>1</v>
      </c>
      <c r="C247" s="16">
        <f t="shared" ca="1" si="40"/>
        <v>1</v>
      </c>
      <c r="D247" s="16">
        <f t="shared" ca="1" si="41"/>
        <v>1900</v>
      </c>
      <c r="E247" s="17" t="str">
        <f ca="1">IF(SUMIFS(Cotização!$J:$J,Cotização!$A:$A,C247,Cotização!$B:$B,D247,Cotização!$D:$D,"Fechamento")=0,E246,SUMIFS(Cotização!$J:$J,Cotização!$A:$A,C247,Cotização!$B:$B,D247,Cotização!$D:$D,"Fechamento"))</f>
        <v>Carteira</v>
      </c>
      <c r="F247" s="17" t="str">
        <f ca="1">IF(SUMIFS(Cotização!$F:$F,Cotização!$A:$A,$C247,Cotização!$B:$B,$D247,Cotização!$D:$D,"Fechamento")=0,F246,SUMIFS(Cotização!$F:$F,Cotização!$A:$A,$C247,Cotização!$B:$B,$D247,Cotização!$D:$D,"Fechamento"))</f>
        <v>$ Cota</v>
      </c>
      <c r="G247" s="46">
        <f t="shared" ca="1" si="42"/>
        <v>0</v>
      </c>
      <c r="H247" s="24">
        <f ca="1">IFERROR(VLOOKUP(B247,Preencher!B:C,2,0),0)</f>
        <v>0</v>
      </c>
      <c r="I247" s="18">
        <f t="shared" ca="1" si="43"/>
        <v>0</v>
      </c>
      <c r="J247" s="24">
        <f ca="1">IFERROR(VLOOKUP(B247,Preencher!B:D,3,0),0)</f>
        <v>0</v>
      </c>
      <c r="K247" s="46">
        <f t="shared" ca="1" si="35"/>
        <v>0</v>
      </c>
      <c r="L247" s="18" t="e">
        <f t="shared" ca="1" si="36"/>
        <v>#VALUE!</v>
      </c>
      <c r="M247" s="14">
        <f t="shared" ca="1" si="38"/>
        <v>100</v>
      </c>
      <c r="N247" s="14">
        <f t="shared" ca="1" si="39"/>
        <v>100</v>
      </c>
      <c r="O247" s="14">
        <f t="shared" ca="1" si="37"/>
        <v>100</v>
      </c>
      <c r="P247" s="14"/>
    </row>
    <row r="248" spans="2:16" ht="23.25" customHeight="1" x14ac:dyDescent="0.3">
      <c r="B248" s="15">
        <f t="shared" ca="1" si="34"/>
        <v>1</v>
      </c>
      <c r="C248" s="16">
        <f t="shared" ca="1" si="40"/>
        <v>1</v>
      </c>
      <c r="D248" s="16">
        <f t="shared" ca="1" si="41"/>
        <v>1900</v>
      </c>
      <c r="E248" s="17" t="str">
        <f ca="1">IF(SUMIFS(Cotização!$J:$J,Cotização!$A:$A,C248,Cotização!$B:$B,D248,Cotização!$D:$D,"Fechamento")=0,E247,SUMIFS(Cotização!$J:$J,Cotização!$A:$A,C248,Cotização!$B:$B,D248,Cotização!$D:$D,"Fechamento"))</f>
        <v>Carteira</v>
      </c>
      <c r="F248" s="17" t="str">
        <f ca="1">IF(SUMIFS(Cotização!$F:$F,Cotização!$A:$A,$C248,Cotização!$B:$B,$D248,Cotização!$D:$D,"Fechamento")=0,F247,SUMIFS(Cotização!$F:$F,Cotização!$A:$A,$C248,Cotização!$B:$B,$D248,Cotização!$D:$D,"Fechamento"))</f>
        <v>$ Cota</v>
      </c>
      <c r="G248" s="46">
        <f t="shared" ca="1" si="42"/>
        <v>0</v>
      </c>
      <c r="H248" s="24">
        <f ca="1">IFERROR(VLOOKUP(B248,Preencher!B:C,2,0),0)</f>
        <v>0</v>
      </c>
      <c r="I248" s="18">
        <f t="shared" ca="1" si="43"/>
        <v>0</v>
      </c>
      <c r="J248" s="24">
        <f ca="1">IFERROR(VLOOKUP(B248,Preencher!B:D,3,0),0)</f>
        <v>0</v>
      </c>
      <c r="K248" s="46">
        <f t="shared" ca="1" si="35"/>
        <v>0</v>
      </c>
      <c r="L248" s="18" t="e">
        <f t="shared" ca="1" si="36"/>
        <v>#VALUE!</v>
      </c>
      <c r="M248" s="14">
        <f t="shared" ca="1" si="38"/>
        <v>100</v>
      </c>
      <c r="N248" s="14">
        <f t="shared" ca="1" si="39"/>
        <v>100</v>
      </c>
      <c r="O248" s="14">
        <f t="shared" ca="1" si="37"/>
        <v>100</v>
      </c>
      <c r="P248" s="14"/>
    </row>
    <row r="249" spans="2:16" ht="23.25" customHeight="1" x14ac:dyDescent="0.3">
      <c r="B249" s="15">
        <f t="shared" ca="1" si="34"/>
        <v>1</v>
      </c>
      <c r="C249" s="16">
        <f t="shared" ca="1" si="40"/>
        <v>1</v>
      </c>
      <c r="D249" s="16">
        <f t="shared" ca="1" si="41"/>
        <v>1900</v>
      </c>
      <c r="E249" s="17" t="str">
        <f ca="1">IF(SUMIFS(Cotização!$J:$J,Cotização!$A:$A,C249,Cotização!$B:$B,D249,Cotização!$D:$D,"Fechamento")=0,E248,SUMIFS(Cotização!$J:$J,Cotização!$A:$A,C249,Cotização!$B:$B,D249,Cotização!$D:$D,"Fechamento"))</f>
        <v>Carteira</v>
      </c>
      <c r="F249" s="17" t="str">
        <f ca="1">IF(SUMIFS(Cotização!$F:$F,Cotização!$A:$A,$C249,Cotização!$B:$B,$D249,Cotização!$D:$D,"Fechamento")=0,F248,SUMIFS(Cotização!$F:$F,Cotização!$A:$A,$C249,Cotização!$B:$B,$D249,Cotização!$D:$D,"Fechamento"))</f>
        <v>$ Cota</v>
      </c>
      <c r="G249" s="46">
        <f t="shared" ca="1" si="42"/>
        <v>0</v>
      </c>
      <c r="H249" s="24">
        <f ca="1">IFERROR(VLOOKUP(B249,Preencher!B:C,2,0),0)</f>
        <v>0</v>
      </c>
      <c r="I249" s="18">
        <f t="shared" ca="1" si="43"/>
        <v>0</v>
      </c>
      <c r="J249" s="24">
        <f ca="1">IFERROR(VLOOKUP(B249,Preencher!B:D,3,0),0)</f>
        <v>0</v>
      </c>
      <c r="K249" s="46">
        <f t="shared" ca="1" si="35"/>
        <v>0</v>
      </c>
      <c r="L249" s="18" t="e">
        <f t="shared" ca="1" si="36"/>
        <v>#VALUE!</v>
      </c>
      <c r="M249" s="14">
        <f t="shared" ca="1" si="38"/>
        <v>100</v>
      </c>
      <c r="N249" s="14">
        <f t="shared" ca="1" si="39"/>
        <v>100</v>
      </c>
      <c r="O249" s="14">
        <f t="shared" ca="1" si="37"/>
        <v>100</v>
      </c>
      <c r="P249" s="14"/>
    </row>
    <row r="250" spans="2:16" ht="23.25" customHeight="1" x14ac:dyDescent="0.3">
      <c r="B250" s="15">
        <f t="shared" ca="1" si="34"/>
        <v>1</v>
      </c>
      <c r="C250" s="16">
        <f t="shared" ca="1" si="40"/>
        <v>1</v>
      </c>
      <c r="D250" s="16">
        <f t="shared" ca="1" si="41"/>
        <v>1900</v>
      </c>
      <c r="E250" s="17" t="str">
        <f ca="1">IF(SUMIFS(Cotização!$J:$J,Cotização!$A:$A,C250,Cotização!$B:$B,D250,Cotização!$D:$D,"Fechamento")=0,E249,SUMIFS(Cotização!$J:$J,Cotização!$A:$A,C250,Cotização!$B:$B,D250,Cotização!$D:$D,"Fechamento"))</f>
        <v>Carteira</v>
      </c>
      <c r="F250" s="17" t="str">
        <f ca="1">IF(SUMIFS(Cotização!$F:$F,Cotização!$A:$A,$C250,Cotização!$B:$B,$D250,Cotização!$D:$D,"Fechamento")=0,F249,SUMIFS(Cotização!$F:$F,Cotização!$A:$A,$C250,Cotização!$B:$B,$D250,Cotização!$D:$D,"Fechamento"))</f>
        <v>$ Cota</v>
      </c>
      <c r="G250" s="46">
        <f t="shared" ca="1" si="42"/>
        <v>0</v>
      </c>
      <c r="H250" s="24">
        <f ca="1">IFERROR(VLOOKUP(B250,Preencher!B:C,2,0),0)</f>
        <v>0</v>
      </c>
      <c r="I250" s="18">
        <f t="shared" ca="1" si="43"/>
        <v>0</v>
      </c>
      <c r="J250" s="24">
        <f ca="1">IFERROR(VLOOKUP(B250,Preencher!B:D,3,0),0)</f>
        <v>0</v>
      </c>
      <c r="K250" s="46">
        <f t="shared" ca="1" si="35"/>
        <v>0</v>
      </c>
      <c r="L250" s="18" t="e">
        <f t="shared" ca="1" si="36"/>
        <v>#VALUE!</v>
      </c>
      <c r="M250" s="14">
        <f t="shared" ca="1" si="38"/>
        <v>100</v>
      </c>
      <c r="N250" s="14">
        <f t="shared" ca="1" si="39"/>
        <v>100</v>
      </c>
      <c r="O250" s="14">
        <f t="shared" ca="1" si="37"/>
        <v>100</v>
      </c>
      <c r="P250" s="14"/>
    </row>
    <row r="251" spans="2:16" ht="23.25" customHeight="1" x14ac:dyDescent="0.3">
      <c r="B251" s="15">
        <f t="shared" ca="1" si="34"/>
        <v>1</v>
      </c>
      <c r="C251" s="16">
        <f t="shared" ca="1" si="40"/>
        <v>1</v>
      </c>
      <c r="D251" s="16">
        <f t="shared" ca="1" si="41"/>
        <v>1900</v>
      </c>
      <c r="E251" s="17" t="str">
        <f ca="1">IF(SUMIFS(Cotização!$J:$J,Cotização!$A:$A,C251,Cotização!$B:$B,D251,Cotização!$D:$D,"Fechamento")=0,E250,SUMIFS(Cotização!$J:$J,Cotização!$A:$A,C251,Cotização!$B:$B,D251,Cotização!$D:$D,"Fechamento"))</f>
        <v>Carteira</v>
      </c>
      <c r="F251" s="17" t="str">
        <f ca="1">IF(SUMIFS(Cotização!$F:$F,Cotização!$A:$A,$C251,Cotização!$B:$B,$D251,Cotização!$D:$D,"Fechamento")=0,F250,SUMIFS(Cotização!$F:$F,Cotização!$A:$A,$C251,Cotização!$B:$B,$D251,Cotização!$D:$D,"Fechamento"))</f>
        <v>$ Cota</v>
      </c>
      <c r="G251" s="46">
        <f t="shared" ca="1" si="42"/>
        <v>0</v>
      </c>
      <c r="H251" s="24">
        <f ca="1">IFERROR(VLOOKUP(B251,Preencher!B:C,2,0),0)</f>
        <v>0</v>
      </c>
      <c r="I251" s="18">
        <f t="shared" ca="1" si="43"/>
        <v>0</v>
      </c>
      <c r="J251" s="24">
        <f ca="1">IFERROR(VLOOKUP(B251,Preencher!B:D,3,0),0)</f>
        <v>0</v>
      </c>
      <c r="K251" s="46">
        <f t="shared" ca="1" si="35"/>
        <v>0</v>
      </c>
      <c r="L251" s="18" t="e">
        <f t="shared" ca="1" si="36"/>
        <v>#VALUE!</v>
      </c>
      <c r="M251" s="14">
        <f t="shared" ca="1" si="38"/>
        <v>100</v>
      </c>
      <c r="N251" s="14">
        <f t="shared" ca="1" si="39"/>
        <v>100</v>
      </c>
      <c r="O251" s="14">
        <f t="shared" ca="1" si="37"/>
        <v>100</v>
      </c>
      <c r="P251" s="14"/>
    </row>
    <row r="252" spans="2:16" ht="23.25" customHeight="1" x14ac:dyDescent="0.3">
      <c r="B252" s="15">
        <f t="shared" ca="1" si="34"/>
        <v>1</v>
      </c>
      <c r="C252" s="16">
        <f t="shared" ca="1" si="40"/>
        <v>1</v>
      </c>
      <c r="D252" s="16">
        <f t="shared" ca="1" si="41"/>
        <v>1900</v>
      </c>
      <c r="E252" s="17" t="str">
        <f ca="1">IF(SUMIFS(Cotização!$J:$J,Cotização!$A:$A,C252,Cotização!$B:$B,D252,Cotização!$D:$D,"Fechamento")=0,E251,SUMIFS(Cotização!$J:$J,Cotização!$A:$A,C252,Cotização!$B:$B,D252,Cotização!$D:$D,"Fechamento"))</f>
        <v>Carteira</v>
      </c>
      <c r="F252" s="17" t="str">
        <f ca="1">IF(SUMIFS(Cotização!$F:$F,Cotização!$A:$A,$C252,Cotização!$B:$B,$D252,Cotização!$D:$D,"Fechamento")=0,F251,SUMIFS(Cotização!$F:$F,Cotização!$A:$A,$C252,Cotização!$B:$B,$D252,Cotização!$D:$D,"Fechamento"))</f>
        <v>$ Cota</v>
      </c>
      <c r="G252" s="46">
        <f t="shared" ca="1" si="42"/>
        <v>0</v>
      </c>
      <c r="H252" s="24">
        <f ca="1">IFERROR(VLOOKUP(B252,Preencher!B:C,2,0),0)</f>
        <v>0</v>
      </c>
      <c r="I252" s="18">
        <f t="shared" ca="1" si="43"/>
        <v>0</v>
      </c>
      <c r="J252" s="24">
        <f ca="1">IFERROR(VLOOKUP(B252,Preencher!B:D,3,0),0)</f>
        <v>0</v>
      </c>
      <c r="K252" s="46">
        <f t="shared" ca="1" si="35"/>
        <v>0</v>
      </c>
      <c r="L252" s="18" t="e">
        <f t="shared" ca="1" si="36"/>
        <v>#VALUE!</v>
      </c>
      <c r="M252" s="14">
        <f t="shared" ca="1" si="38"/>
        <v>100</v>
      </c>
      <c r="N252" s="14">
        <f t="shared" ca="1" si="39"/>
        <v>100</v>
      </c>
      <c r="O252" s="14">
        <f t="shared" ca="1" si="37"/>
        <v>100</v>
      </c>
      <c r="P252" s="14"/>
    </row>
    <row r="253" spans="2:16" ht="23.25" customHeight="1" x14ac:dyDescent="0.3">
      <c r="B253" s="15">
        <f t="shared" ca="1" si="34"/>
        <v>1</v>
      </c>
      <c r="C253" s="16">
        <f t="shared" ca="1" si="40"/>
        <v>1</v>
      </c>
      <c r="D253" s="16">
        <f t="shared" ca="1" si="41"/>
        <v>1900</v>
      </c>
      <c r="E253" s="17" t="str">
        <f ca="1">IF(SUMIFS(Cotização!$J:$J,Cotização!$A:$A,C253,Cotização!$B:$B,D253,Cotização!$D:$D,"Fechamento")=0,E252,SUMIFS(Cotização!$J:$J,Cotização!$A:$A,C253,Cotização!$B:$B,D253,Cotização!$D:$D,"Fechamento"))</f>
        <v>Carteira</v>
      </c>
      <c r="F253" s="17" t="str">
        <f ca="1">IF(SUMIFS(Cotização!$F:$F,Cotização!$A:$A,$C253,Cotização!$B:$B,$D253,Cotização!$D:$D,"Fechamento")=0,F252,SUMIFS(Cotização!$F:$F,Cotização!$A:$A,$C253,Cotização!$B:$B,$D253,Cotização!$D:$D,"Fechamento"))</f>
        <v>$ Cota</v>
      </c>
      <c r="G253" s="46">
        <f t="shared" ca="1" si="42"/>
        <v>0</v>
      </c>
      <c r="H253" s="24">
        <f ca="1">IFERROR(VLOOKUP(B253,Preencher!B:C,2,0),0)</f>
        <v>0</v>
      </c>
      <c r="I253" s="18">
        <f t="shared" ca="1" si="43"/>
        <v>0</v>
      </c>
      <c r="J253" s="24">
        <f ca="1">IFERROR(VLOOKUP(B253,Preencher!B:D,3,0),0)</f>
        <v>0</v>
      </c>
      <c r="K253" s="46">
        <f t="shared" ca="1" si="35"/>
        <v>0</v>
      </c>
      <c r="L253" s="18" t="e">
        <f t="shared" ca="1" si="36"/>
        <v>#VALUE!</v>
      </c>
      <c r="M253" s="14">
        <f t="shared" ca="1" si="38"/>
        <v>100</v>
      </c>
      <c r="N253" s="14">
        <f t="shared" ca="1" si="39"/>
        <v>100</v>
      </c>
      <c r="O253" s="14">
        <f t="shared" ca="1" si="37"/>
        <v>100</v>
      </c>
      <c r="P253" s="14"/>
    </row>
    <row r="254" spans="2:16" ht="23.25" customHeight="1" x14ac:dyDescent="0.3">
      <c r="B254" s="15">
        <f t="shared" ca="1" si="34"/>
        <v>1</v>
      </c>
      <c r="C254" s="16">
        <f t="shared" ca="1" si="40"/>
        <v>1</v>
      </c>
      <c r="D254" s="16">
        <f t="shared" ca="1" si="41"/>
        <v>1900</v>
      </c>
      <c r="E254" s="17" t="str">
        <f ca="1">IF(SUMIFS(Cotização!$J:$J,Cotização!$A:$A,C254,Cotização!$B:$B,D254,Cotização!$D:$D,"Fechamento")=0,E253,SUMIFS(Cotização!$J:$J,Cotização!$A:$A,C254,Cotização!$B:$B,D254,Cotização!$D:$D,"Fechamento"))</f>
        <v>Carteira</v>
      </c>
      <c r="F254" s="17" t="str">
        <f ca="1">IF(SUMIFS(Cotização!$F:$F,Cotização!$A:$A,$C254,Cotização!$B:$B,$D254,Cotização!$D:$D,"Fechamento")=0,F253,SUMIFS(Cotização!$F:$F,Cotização!$A:$A,$C254,Cotização!$B:$B,$D254,Cotização!$D:$D,"Fechamento"))</f>
        <v>$ Cota</v>
      </c>
      <c r="G254" s="46">
        <f t="shared" ca="1" si="42"/>
        <v>0</v>
      </c>
      <c r="H254" s="24">
        <f ca="1">IFERROR(VLOOKUP(B254,Preencher!B:C,2,0),0)</f>
        <v>0</v>
      </c>
      <c r="I254" s="18">
        <f t="shared" ca="1" si="43"/>
        <v>0</v>
      </c>
      <c r="J254" s="24">
        <f ca="1">IFERROR(VLOOKUP(B254,Preencher!B:D,3,0),0)</f>
        <v>0</v>
      </c>
      <c r="K254" s="46">
        <f t="shared" ca="1" si="35"/>
        <v>0</v>
      </c>
      <c r="L254" s="18" t="e">
        <f t="shared" ca="1" si="36"/>
        <v>#VALUE!</v>
      </c>
      <c r="M254" s="14">
        <f t="shared" ca="1" si="38"/>
        <v>100</v>
      </c>
      <c r="N254" s="14">
        <f t="shared" ca="1" si="39"/>
        <v>100</v>
      </c>
      <c r="O254" s="14">
        <f t="shared" ca="1" si="37"/>
        <v>100</v>
      </c>
      <c r="P254" s="14"/>
    </row>
    <row r="255" spans="2:16" ht="23.25" customHeight="1" x14ac:dyDescent="0.3">
      <c r="B255" s="15">
        <f t="shared" ca="1" si="34"/>
        <v>1</v>
      </c>
      <c r="C255" s="16">
        <f t="shared" ca="1" si="40"/>
        <v>1</v>
      </c>
      <c r="D255" s="16">
        <f t="shared" ca="1" si="41"/>
        <v>1900</v>
      </c>
      <c r="E255" s="17" t="str">
        <f ca="1">IF(SUMIFS(Cotização!$J:$J,Cotização!$A:$A,C255,Cotização!$B:$B,D255,Cotização!$D:$D,"Fechamento")=0,E254,SUMIFS(Cotização!$J:$J,Cotização!$A:$A,C255,Cotização!$B:$B,D255,Cotização!$D:$D,"Fechamento"))</f>
        <v>Carteira</v>
      </c>
      <c r="F255" s="17" t="str">
        <f ca="1">IF(SUMIFS(Cotização!$F:$F,Cotização!$A:$A,$C255,Cotização!$B:$B,$D255,Cotização!$D:$D,"Fechamento")=0,F254,SUMIFS(Cotização!$F:$F,Cotização!$A:$A,$C255,Cotização!$B:$B,$D255,Cotização!$D:$D,"Fechamento"))</f>
        <v>$ Cota</v>
      </c>
      <c r="G255" s="46">
        <f t="shared" ca="1" si="42"/>
        <v>0</v>
      </c>
      <c r="H255" s="24">
        <f ca="1">IFERROR(VLOOKUP(B255,Preencher!B:C,2,0),0)</f>
        <v>0</v>
      </c>
      <c r="I255" s="18">
        <f t="shared" ca="1" si="43"/>
        <v>0</v>
      </c>
      <c r="J255" s="24">
        <f ca="1">IFERROR(VLOOKUP(B255,Preencher!B:D,3,0),0)</f>
        <v>0</v>
      </c>
      <c r="K255" s="46">
        <f t="shared" ca="1" si="35"/>
        <v>0</v>
      </c>
      <c r="L255" s="18" t="e">
        <f t="shared" ca="1" si="36"/>
        <v>#VALUE!</v>
      </c>
      <c r="M255" s="14">
        <f t="shared" ca="1" si="38"/>
        <v>100</v>
      </c>
      <c r="N255" s="14">
        <f t="shared" ca="1" si="39"/>
        <v>100</v>
      </c>
      <c r="O255" s="14">
        <f t="shared" ca="1" si="37"/>
        <v>100</v>
      </c>
      <c r="P255" s="14"/>
    </row>
    <row r="256" spans="2:16" ht="23.25" customHeight="1" x14ac:dyDescent="0.3">
      <c r="B256" s="15">
        <f t="shared" ca="1" si="34"/>
        <v>1</v>
      </c>
      <c r="C256" s="16">
        <f t="shared" ca="1" si="40"/>
        <v>1</v>
      </c>
      <c r="D256" s="16">
        <f t="shared" ca="1" si="41"/>
        <v>1900</v>
      </c>
      <c r="E256" s="17" t="str">
        <f ca="1">IF(SUMIFS(Cotização!$J:$J,Cotização!$A:$A,C256,Cotização!$B:$B,D256,Cotização!$D:$D,"Fechamento")=0,E255,SUMIFS(Cotização!$J:$J,Cotização!$A:$A,C256,Cotização!$B:$B,D256,Cotização!$D:$D,"Fechamento"))</f>
        <v>Carteira</v>
      </c>
      <c r="F256" s="17" t="str">
        <f ca="1">IF(SUMIFS(Cotização!$F:$F,Cotização!$A:$A,$C256,Cotização!$B:$B,$D256,Cotização!$D:$D,"Fechamento")=0,F255,SUMIFS(Cotização!$F:$F,Cotização!$A:$A,$C256,Cotização!$B:$B,$D256,Cotização!$D:$D,"Fechamento"))</f>
        <v>$ Cota</v>
      </c>
      <c r="G256" s="46">
        <f t="shared" ca="1" si="42"/>
        <v>0</v>
      </c>
      <c r="H256" s="24">
        <f ca="1">IFERROR(VLOOKUP(B256,Preencher!B:C,2,0),0)</f>
        <v>0</v>
      </c>
      <c r="I256" s="18">
        <f t="shared" ca="1" si="43"/>
        <v>0</v>
      </c>
      <c r="J256" s="24">
        <f ca="1">IFERROR(VLOOKUP(B256,Preencher!B:D,3,0),0)</f>
        <v>0</v>
      </c>
      <c r="K256" s="46">
        <f t="shared" ca="1" si="35"/>
        <v>0</v>
      </c>
      <c r="L256" s="18" t="e">
        <f t="shared" ca="1" si="36"/>
        <v>#VALUE!</v>
      </c>
      <c r="M256" s="14">
        <f t="shared" ca="1" si="38"/>
        <v>100</v>
      </c>
      <c r="N256" s="14">
        <f t="shared" ca="1" si="39"/>
        <v>100</v>
      </c>
      <c r="O256" s="14">
        <f t="shared" ca="1" si="37"/>
        <v>100</v>
      </c>
      <c r="P256" s="14"/>
    </row>
    <row r="257" spans="2:16" ht="23.25" customHeight="1" x14ac:dyDescent="0.3">
      <c r="B257" s="15">
        <f t="shared" ca="1" si="34"/>
        <v>1</v>
      </c>
      <c r="C257" s="16">
        <f t="shared" ca="1" si="40"/>
        <v>1</v>
      </c>
      <c r="D257" s="16">
        <f t="shared" ca="1" si="41"/>
        <v>1900</v>
      </c>
      <c r="E257" s="17" t="str">
        <f ca="1">IF(SUMIFS(Cotização!$J:$J,Cotização!$A:$A,C257,Cotização!$B:$B,D257,Cotização!$D:$D,"Fechamento")=0,E256,SUMIFS(Cotização!$J:$J,Cotização!$A:$A,C257,Cotização!$B:$B,D257,Cotização!$D:$D,"Fechamento"))</f>
        <v>Carteira</v>
      </c>
      <c r="F257" s="17" t="str">
        <f ca="1">IF(SUMIFS(Cotização!$F:$F,Cotização!$A:$A,$C257,Cotização!$B:$B,$D257,Cotização!$D:$D,"Fechamento")=0,F256,SUMIFS(Cotização!$F:$F,Cotização!$A:$A,$C257,Cotização!$B:$B,$D257,Cotização!$D:$D,"Fechamento"))</f>
        <v>$ Cota</v>
      </c>
      <c r="G257" s="46">
        <f t="shared" ca="1" si="42"/>
        <v>0</v>
      </c>
      <c r="H257" s="24">
        <f ca="1">IFERROR(VLOOKUP(B257,Preencher!B:C,2,0),0)</f>
        <v>0</v>
      </c>
      <c r="I257" s="18">
        <f t="shared" ca="1" si="43"/>
        <v>0</v>
      </c>
      <c r="J257" s="24">
        <f ca="1">IFERROR(VLOOKUP(B257,Preencher!B:D,3,0),0)</f>
        <v>0</v>
      </c>
      <c r="K257" s="46">
        <f t="shared" ca="1" si="35"/>
        <v>0</v>
      </c>
      <c r="L257" s="18" t="e">
        <f t="shared" ca="1" si="36"/>
        <v>#VALUE!</v>
      </c>
      <c r="M257" s="14">
        <f t="shared" ca="1" si="38"/>
        <v>100</v>
      </c>
      <c r="N257" s="14">
        <f t="shared" ca="1" si="39"/>
        <v>100</v>
      </c>
      <c r="O257" s="14">
        <f t="shared" ca="1" si="37"/>
        <v>100</v>
      </c>
      <c r="P257" s="14"/>
    </row>
    <row r="258" spans="2:16" ht="23.25" customHeight="1" x14ac:dyDescent="0.3">
      <c r="B258" s="15">
        <f t="shared" ca="1" si="34"/>
        <v>1</v>
      </c>
      <c r="C258" s="16">
        <f t="shared" ca="1" si="40"/>
        <v>1</v>
      </c>
      <c r="D258" s="16">
        <f t="shared" ca="1" si="41"/>
        <v>1900</v>
      </c>
      <c r="E258" s="17" t="str">
        <f ca="1">IF(SUMIFS(Cotização!$J:$J,Cotização!$A:$A,C258,Cotização!$B:$B,D258,Cotização!$D:$D,"Fechamento")=0,E257,SUMIFS(Cotização!$J:$J,Cotização!$A:$A,C258,Cotização!$B:$B,D258,Cotização!$D:$D,"Fechamento"))</f>
        <v>Carteira</v>
      </c>
      <c r="F258" s="17" t="str">
        <f ca="1">IF(SUMIFS(Cotização!$F:$F,Cotização!$A:$A,$C258,Cotização!$B:$B,$D258,Cotização!$D:$D,"Fechamento")=0,F257,SUMIFS(Cotização!$F:$F,Cotização!$A:$A,$C258,Cotização!$B:$B,$D258,Cotização!$D:$D,"Fechamento"))</f>
        <v>$ Cota</v>
      </c>
      <c r="G258" s="46">
        <f t="shared" ca="1" si="42"/>
        <v>0</v>
      </c>
      <c r="H258" s="24">
        <f ca="1">IFERROR(VLOOKUP(B258,Preencher!B:C,2,0),0)</f>
        <v>0</v>
      </c>
      <c r="I258" s="18">
        <f t="shared" ca="1" si="43"/>
        <v>0</v>
      </c>
      <c r="J258" s="24">
        <f ca="1">IFERROR(VLOOKUP(B258,Preencher!B:D,3,0),0)</f>
        <v>0</v>
      </c>
      <c r="K258" s="46">
        <f t="shared" ca="1" si="35"/>
        <v>0</v>
      </c>
      <c r="L258" s="18" t="e">
        <f t="shared" ca="1" si="36"/>
        <v>#VALUE!</v>
      </c>
      <c r="M258" s="14">
        <f t="shared" ca="1" si="38"/>
        <v>100</v>
      </c>
      <c r="N258" s="14">
        <f t="shared" ca="1" si="39"/>
        <v>100</v>
      </c>
      <c r="O258" s="14">
        <f t="shared" ca="1" si="37"/>
        <v>100</v>
      </c>
      <c r="P258" s="14"/>
    </row>
    <row r="259" spans="2:16" ht="23.25" customHeight="1" x14ac:dyDescent="0.3">
      <c r="B259" s="15">
        <f t="shared" ca="1" si="34"/>
        <v>1</v>
      </c>
      <c r="C259" s="16">
        <f t="shared" ca="1" si="40"/>
        <v>1</v>
      </c>
      <c r="D259" s="16">
        <f t="shared" ca="1" si="41"/>
        <v>1900</v>
      </c>
      <c r="E259" s="17" t="str">
        <f ca="1">IF(SUMIFS(Cotização!$J:$J,Cotização!$A:$A,C259,Cotização!$B:$B,D259,Cotização!$D:$D,"Fechamento")=0,E258,SUMIFS(Cotização!$J:$J,Cotização!$A:$A,C259,Cotização!$B:$B,D259,Cotização!$D:$D,"Fechamento"))</f>
        <v>Carteira</v>
      </c>
      <c r="F259" s="17" t="str">
        <f ca="1">IF(SUMIFS(Cotização!$F:$F,Cotização!$A:$A,$C259,Cotização!$B:$B,$D259,Cotização!$D:$D,"Fechamento")=0,F258,SUMIFS(Cotização!$F:$F,Cotização!$A:$A,$C259,Cotização!$B:$B,$D259,Cotização!$D:$D,"Fechamento"))</f>
        <v>$ Cota</v>
      </c>
      <c r="G259" s="46">
        <f t="shared" ca="1" si="42"/>
        <v>0</v>
      </c>
      <c r="H259" s="24">
        <f ca="1">IFERROR(VLOOKUP(B259,Preencher!B:C,2,0),0)</f>
        <v>0</v>
      </c>
      <c r="I259" s="18">
        <f t="shared" ca="1" si="43"/>
        <v>0</v>
      </c>
      <c r="J259" s="24">
        <f ca="1">IFERROR(VLOOKUP(B259,Preencher!B:D,3,0),0)</f>
        <v>0</v>
      </c>
      <c r="K259" s="46">
        <f t="shared" ca="1" si="35"/>
        <v>0</v>
      </c>
      <c r="L259" s="18" t="e">
        <f t="shared" ca="1" si="36"/>
        <v>#VALUE!</v>
      </c>
      <c r="M259" s="14">
        <f t="shared" ca="1" si="38"/>
        <v>100</v>
      </c>
      <c r="N259" s="14">
        <f t="shared" ca="1" si="39"/>
        <v>100</v>
      </c>
      <c r="O259" s="14">
        <f t="shared" ca="1" si="37"/>
        <v>100</v>
      </c>
      <c r="P259" s="14"/>
    </row>
    <row r="260" spans="2:16" ht="23.25" customHeight="1" x14ac:dyDescent="0.3">
      <c r="B260" s="15">
        <f t="shared" ca="1" si="34"/>
        <v>1</v>
      </c>
      <c r="C260" s="16">
        <f t="shared" ca="1" si="40"/>
        <v>1</v>
      </c>
      <c r="D260" s="16">
        <f t="shared" ca="1" si="41"/>
        <v>1900</v>
      </c>
      <c r="E260" s="17" t="str">
        <f ca="1">IF(SUMIFS(Cotização!$J:$J,Cotização!$A:$A,C260,Cotização!$B:$B,D260,Cotização!$D:$D,"Fechamento")=0,E259,SUMIFS(Cotização!$J:$J,Cotização!$A:$A,C260,Cotização!$B:$B,D260,Cotização!$D:$D,"Fechamento"))</f>
        <v>Carteira</v>
      </c>
      <c r="F260" s="17" t="str">
        <f ca="1">IF(SUMIFS(Cotização!$F:$F,Cotização!$A:$A,$C260,Cotização!$B:$B,$D260,Cotização!$D:$D,"Fechamento")=0,F259,SUMIFS(Cotização!$F:$F,Cotização!$A:$A,$C260,Cotização!$B:$B,$D260,Cotização!$D:$D,"Fechamento"))</f>
        <v>$ Cota</v>
      </c>
      <c r="G260" s="46">
        <f t="shared" ca="1" si="42"/>
        <v>0</v>
      </c>
      <c r="H260" s="24">
        <f ca="1">IFERROR(VLOOKUP(B260,Preencher!B:C,2,0),0)</f>
        <v>0</v>
      </c>
      <c r="I260" s="18">
        <f t="shared" ca="1" si="43"/>
        <v>0</v>
      </c>
      <c r="J260" s="24">
        <f ca="1">IFERROR(VLOOKUP(B260,Preencher!B:D,3,0),0)</f>
        <v>0</v>
      </c>
      <c r="K260" s="46">
        <f t="shared" ca="1" si="35"/>
        <v>0</v>
      </c>
      <c r="L260" s="18" t="e">
        <f t="shared" ca="1" si="36"/>
        <v>#VALUE!</v>
      </c>
      <c r="M260" s="14">
        <f t="shared" ca="1" si="38"/>
        <v>100</v>
      </c>
      <c r="N260" s="14">
        <f t="shared" ca="1" si="39"/>
        <v>100</v>
      </c>
      <c r="O260" s="14">
        <f t="shared" ca="1" si="37"/>
        <v>100</v>
      </c>
      <c r="P260" s="14"/>
    </row>
    <row r="261" spans="2:16" ht="23.25" customHeight="1" x14ac:dyDescent="0.3">
      <c r="B261" s="15">
        <f t="shared" ca="1" si="34"/>
        <v>1</v>
      </c>
      <c r="C261" s="16">
        <f t="shared" ca="1" si="40"/>
        <v>1</v>
      </c>
      <c r="D261" s="16">
        <f t="shared" ca="1" si="41"/>
        <v>1900</v>
      </c>
      <c r="E261" s="17" t="str">
        <f ca="1">IF(SUMIFS(Cotização!$J:$J,Cotização!$A:$A,C261,Cotização!$B:$B,D261,Cotização!$D:$D,"Fechamento")=0,E260,SUMIFS(Cotização!$J:$J,Cotização!$A:$A,C261,Cotização!$B:$B,D261,Cotização!$D:$D,"Fechamento"))</f>
        <v>Carteira</v>
      </c>
      <c r="F261" s="17" t="str">
        <f ca="1">IF(SUMIFS(Cotização!$F:$F,Cotização!$A:$A,$C261,Cotização!$B:$B,$D261,Cotização!$D:$D,"Fechamento")=0,F260,SUMIFS(Cotização!$F:$F,Cotização!$A:$A,$C261,Cotização!$B:$B,$D261,Cotização!$D:$D,"Fechamento"))</f>
        <v>$ Cota</v>
      </c>
      <c r="G261" s="46">
        <f t="shared" ca="1" si="42"/>
        <v>0</v>
      </c>
      <c r="H261" s="24">
        <f ca="1">IFERROR(VLOOKUP(B261,Preencher!B:C,2,0),0)</f>
        <v>0</v>
      </c>
      <c r="I261" s="18">
        <f t="shared" ca="1" si="43"/>
        <v>0</v>
      </c>
      <c r="J261" s="24">
        <f ca="1">IFERROR(VLOOKUP(B261,Preencher!B:D,3,0),0)</f>
        <v>0</v>
      </c>
      <c r="K261" s="46">
        <f t="shared" ca="1" si="35"/>
        <v>0</v>
      </c>
      <c r="L261" s="18" t="e">
        <f t="shared" ca="1" si="36"/>
        <v>#VALUE!</v>
      </c>
      <c r="M261" s="14">
        <f t="shared" ca="1" si="38"/>
        <v>100</v>
      </c>
      <c r="N261" s="14">
        <f t="shared" ca="1" si="39"/>
        <v>100</v>
      </c>
      <c r="O261" s="14">
        <f t="shared" ca="1" si="37"/>
        <v>100</v>
      </c>
      <c r="P261" s="14"/>
    </row>
    <row r="262" spans="2:16" ht="23.25" customHeight="1" x14ac:dyDescent="0.3">
      <c r="B262" s="15">
        <f t="shared" ca="1" si="34"/>
        <v>1</v>
      </c>
      <c r="C262" s="16">
        <f t="shared" ca="1" si="40"/>
        <v>1</v>
      </c>
      <c r="D262" s="16">
        <f t="shared" ca="1" si="41"/>
        <v>1900</v>
      </c>
      <c r="E262" s="17" t="str">
        <f ca="1">IF(SUMIFS(Cotização!$J:$J,Cotização!$A:$A,C262,Cotização!$B:$B,D262,Cotização!$D:$D,"Fechamento")=0,E261,SUMIFS(Cotização!$J:$J,Cotização!$A:$A,C262,Cotização!$B:$B,D262,Cotização!$D:$D,"Fechamento"))</f>
        <v>Carteira</v>
      </c>
      <c r="F262" s="17" t="str">
        <f ca="1">IF(SUMIFS(Cotização!$F:$F,Cotização!$A:$A,$C262,Cotização!$B:$B,$D262,Cotização!$D:$D,"Fechamento")=0,F261,SUMIFS(Cotização!$F:$F,Cotização!$A:$A,$C262,Cotização!$B:$B,$D262,Cotização!$D:$D,"Fechamento"))</f>
        <v>$ Cota</v>
      </c>
      <c r="G262" s="46">
        <f t="shared" ca="1" si="42"/>
        <v>0</v>
      </c>
      <c r="H262" s="24">
        <f ca="1">IFERROR(VLOOKUP(B262,Preencher!B:C,2,0),0)</f>
        <v>0</v>
      </c>
      <c r="I262" s="18">
        <f t="shared" ca="1" si="43"/>
        <v>0</v>
      </c>
      <c r="J262" s="24">
        <f ca="1">IFERROR(VLOOKUP(B262,Preencher!B:D,3,0),0)</f>
        <v>0</v>
      </c>
      <c r="K262" s="46">
        <f t="shared" ca="1" si="35"/>
        <v>0</v>
      </c>
      <c r="L262" s="18" t="e">
        <f t="shared" ca="1" si="36"/>
        <v>#VALUE!</v>
      </c>
      <c r="M262" s="14">
        <f t="shared" ca="1" si="38"/>
        <v>100</v>
      </c>
      <c r="N262" s="14">
        <f t="shared" ca="1" si="39"/>
        <v>100</v>
      </c>
      <c r="O262" s="14">
        <f t="shared" ca="1" si="37"/>
        <v>100</v>
      </c>
      <c r="P262" s="14"/>
    </row>
    <row r="263" spans="2:16" ht="23.25" customHeight="1" x14ac:dyDescent="0.3">
      <c r="B263" s="15">
        <f t="shared" ca="1" si="34"/>
        <v>1</v>
      </c>
      <c r="C263" s="16">
        <f t="shared" ca="1" si="40"/>
        <v>1</v>
      </c>
      <c r="D263" s="16">
        <f t="shared" ca="1" si="41"/>
        <v>1900</v>
      </c>
      <c r="E263" s="17" t="str">
        <f ca="1">IF(SUMIFS(Cotização!$J:$J,Cotização!$A:$A,C263,Cotização!$B:$B,D263,Cotização!$D:$D,"Fechamento")=0,E262,SUMIFS(Cotização!$J:$J,Cotização!$A:$A,C263,Cotização!$B:$B,D263,Cotização!$D:$D,"Fechamento"))</f>
        <v>Carteira</v>
      </c>
      <c r="F263" s="17" t="str">
        <f ca="1">IF(SUMIFS(Cotização!$F:$F,Cotização!$A:$A,$C263,Cotização!$B:$B,$D263,Cotização!$D:$D,"Fechamento")=0,F262,SUMIFS(Cotização!$F:$F,Cotização!$A:$A,$C263,Cotização!$B:$B,$D263,Cotização!$D:$D,"Fechamento"))</f>
        <v>$ Cota</v>
      </c>
      <c r="G263" s="46">
        <f t="shared" ca="1" si="42"/>
        <v>0</v>
      </c>
      <c r="H263" s="24">
        <f ca="1">IFERROR(VLOOKUP(B263,Preencher!B:C,2,0),0)</f>
        <v>0</v>
      </c>
      <c r="I263" s="18">
        <f t="shared" ca="1" si="43"/>
        <v>0</v>
      </c>
      <c r="J263" s="24">
        <f ca="1">IFERROR(VLOOKUP(B263,Preencher!B:D,3,0),0)</f>
        <v>0</v>
      </c>
      <c r="K263" s="46">
        <f t="shared" ca="1" si="35"/>
        <v>0</v>
      </c>
      <c r="L263" s="18" t="e">
        <f t="shared" ca="1" si="36"/>
        <v>#VALUE!</v>
      </c>
      <c r="M263" s="14">
        <f t="shared" ca="1" si="38"/>
        <v>100</v>
      </c>
      <c r="N263" s="14">
        <f t="shared" ca="1" si="39"/>
        <v>100</v>
      </c>
      <c r="O263" s="14">
        <f t="shared" ca="1" si="37"/>
        <v>100</v>
      </c>
      <c r="P263" s="14"/>
    </row>
    <row r="264" spans="2:16" ht="23.25" customHeight="1" x14ac:dyDescent="0.3">
      <c r="B264" s="15">
        <f t="shared" ca="1" si="34"/>
        <v>1</v>
      </c>
      <c r="C264" s="16">
        <f t="shared" ca="1" si="40"/>
        <v>1</v>
      </c>
      <c r="D264" s="16">
        <f t="shared" ca="1" si="41"/>
        <v>1900</v>
      </c>
      <c r="E264" s="17" t="str">
        <f ca="1">IF(SUMIFS(Cotização!$J:$J,Cotização!$A:$A,C264,Cotização!$B:$B,D264,Cotização!$D:$D,"Fechamento")=0,E263,SUMIFS(Cotização!$J:$J,Cotização!$A:$A,C264,Cotização!$B:$B,D264,Cotização!$D:$D,"Fechamento"))</f>
        <v>Carteira</v>
      </c>
      <c r="F264" s="17" t="str">
        <f ca="1">IF(SUMIFS(Cotização!$F:$F,Cotização!$A:$A,$C264,Cotização!$B:$B,$D264,Cotização!$D:$D,"Fechamento")=0,F263,SUMIFS(Cotização!$F:$F,Cotização!$A:$A,$C264,Cotização!$B:$B,$D264,Cotização!$D:$D,"Fechamento"))</f>
        <v>$ Cota</v>
      </c>
      <c r="G264" s="46">
        <f t="shared" ca="1" si="42"/>
        <v>0</v>
      </c>
      <c r="H264" s="24">
        <f ca="1">IFERROR(VLOOKUP(B264,Preencher!B:C,2,0),0)</f>
        <v>0</v>
      </c>
      <c r="I264" s="18">
        <f t="shared" ca="1" si="43"/>
        <v>0</v>
      </c>
      <c r="J264" s="24">
        <f ca="1">IFERROR(VLOOKUP(B264,Preencher!B:D,3,0),0)</f>
        <v>0</v>
      </c>
      <c r="K264" s="46">
        <f t="shared" ca="1" si="35"/>
        <v>0</v>
      </c>
      <c r="L264" s="18" t="e">
        <f t="shared" ca="1" si="36"/>
        <v>#VALUE!</v>
      </c>
      <c r="M264" s="14">
        <f t="shared" ca="1" si="38"/>
        <v>100</v>
      </c>
      <c r="N264" s="14">
        <f t="shared" ca="1" si="39"/>
        <v>100</v>
      </c>
      <c r="O264" s="14">
        <f t="shared" ca="1" si="37"/>
        <v>100</v>
      </c>
      <c r="P264" s="14"/>
    </row>
    <row r="265" spans="2:16" ht="23.25" customHeight="1" x14ac:dyDescent="0.3">
      <c r="B265" s="15">
        <f t="shared" ca="1" si="34"/>
        <v>1</v>
      </c>
      <c r="C265" s="16">
        <f t="shared" ca="1" si="40"/>
        <v>1</v>
      </c>
      <c r="D265" s="16">
        <f t="shared" ca="1" si="41"/>
        <v>1900</v>
      </c>
      <c r="E265" s="17" t="str">
        <f ca="1">IF(SUMIFS(Cotização!$J:$J,Cotização!$A:$A,C265,Cotização!$B:$B,D265,Cotização!$D:$D,"Fechamento")=0,E264,SUMIFS(Cotização!$J:$J,Cotização!$A:$A,C265,Cotização!$B:$B,D265,Cotização!$D:$D,"Fechamento"))</f>
        <v>Carteira</v>
      </c>
      <c r="F265" s="17" t="str">
        <f ca="1">IF(SUMIFS(Cotização!$F:$F,Cotização!$A:$A,$C265,Cotização!$B:$B,$D265,Cotização!$D:$D,"Fechamento")=0,F264,SUMIFS(Cotização!$F:$F,Cotização!$A:$A,$C265,Cotização!$B:$B,$D265,Cotização!$D:$D,"Fechamento"))</f>
        <v>$ Cota</v>
      </c>
      <c r="G265" s="46">
        <f t="shared" ca="1" si="42"/>
        <v>0</v>
      </c>
      <c r="H265" s="24">
        <f ca="1">IFERROR(VLOOKUP(B265,Preencher!B:C,2,0),0)</f>
        <v>0</v>
      </c>
      <c r="I265" s="18">
        <f t="shared" ca="1" si="43"/>
        <v>0</v>
      </c>
      <c r="J265" s="24">
        <f ca="1">IFERROR(VLOOKUP(B265,Preencher!B:D,3,0),0)</f>
        <v>0</v>
      </c>
      <c r="K265" s="46">
        <f t="shared" ca="1" si="35"/>
        <v>0</v>
      </c>
      <c r="L265" s="18" t="e">
        <f t="shared" ca="1" si="36"/>
        <v>#VALUE!</v>
      </c>
      <c r="M265" s="14">
        <f t="shared" ca="1" si="38"/>
        <v>100</v>
      </c>
      <c r="N265" s="14">
        <f t="shared" ca="1" si="39"/>
        <v>100</v>
      </c>
      <c r="O265" s="14">
        <f t="shared" ca="1" si="37"/>
        <v>100</v>
      </c>
      <c r="P265" s="14"/>
    </row>
    <row r="266" spans="2:16" ht="23.25" customHeight="1" x14ac:dyDescent="0.3">
      <c r="B266" s="15">
        <f t="shared" ca="1" si="34"/>
        <v>1</v>
      </c>
      <c r="C266" s="16">
        <f t="shared" ca="1" si="40"/>
        <v>1</v>
      </c>
      <c r="D266" s="16">
        <f t="shared" ca="1" si="41"/>
        <v>1900</v>
      </c>
      <c r="E266" s="17" t="str">
        <f ca="1">IF(SUMIFS(Cotização!$J:$J,Cotização!$A:$A,C266,Cotização!$B:$B,D266,Cotização!$D:$D,"Fechamento")=0,E265,SUMIFS(Cotização!$J:$J,Cotização!$A:$A,C266,Cotização!$B:$B,D266,Cotização!$D:$D,"Fechamento"))</f>
        <v>Carteira</v>
      </c>
      <c r="F266" s="17" t="str">
        <f ca="1">IF(SUMIFS(Cotização!$F:$F,Cotização!$A:$A,$C266,Cotização!$B:$B,$D266,Cotização!$D:$D,"Fechamento")=0,F265,SUMIFS(Cotização!$F:$F,Cotização!$A:$A,$C266,Cotização!$B:$B,$D266,Cotização!$D:$D,"Fechamento"))</f>
        <v>$ Cota</v>
      </c>
      <c r="G266" s="46">
        <f t="shared" ca="1" si="42"/>
        <v>0</v>
      </c>
      <c r="H266" s="24">
        <f ca="1">IFERROR(VLOOKUP(B266,Preencher!B:C,2,0),0)</f>
        <v>0</v>
      </c>
      <c r="I266" s="18">
        <f t="shared" ca="1" si="43"/>
        <v>0</v>
      </c>
      <c r="J266" s="24">
        <f ca="1">IFERROR(VLOOKUP(B266,Preencher!B:D,3,0),0)</f>
        <v>0</v>
      </c>
      <c r="K266" s="46">
        <f t="shared" ca="1" si="35"/>
        <v>0</v>
      </c>
      <c r="L266" s="18" t="e">
        <f t="shared" ca="1" si="36"/>
        <v>#VALUE!</v>
      </c>
      <c r="M266" s="14">
        <f t="shared" ca="1" si="38"/>
        <v>100</v>
      </c>
      <c r="N266" s="14">
        <f t="shared" ca="1" si="39"/>
        <v>100</v>
      </c>
      <c r="O266" s="14">
        <f t="shared" ca="1" si="37"/>
        <v>100</v>
      </c>
      <c r="P266" s="14"/>
    </row>
    <row r="267" spans="2:16" ht="23.25" customHeight="1" x14ac:dyDescent="0.3">
      <c r="B267" s="15">
        <f t="shared" ca="1" si="34"/>
        <v>1</v>
      </c>
      <c r="C267" s="16">
        <f t="shared" ca="1" si="40"/>
        <v>1</v>
      </c>
      <c r="D267" s="16">
        <f t="shared" ca="1" si="41"/>
        <v>1900</v>
      </c>
      <c r="E267" s="17" t="str">
        <f ca="1">IF(SUMIFS(Cotização!$J:$J,Cotização!$A:$A,C267,Cotização!$B:$B,D267,Cotização!$D:$D,"Fechamento")=0,E266,SUMIFS(Cotização!$J:$J,Cotização!$A:$A,C267,Cotização!$B:$B,D267,Cotização!$D:$D,"Fechamento"))</f>
        <v>Carteira</v>
      </c>
      <c r="F267" s="17" t="str">
        <f ca="1">IF(SUMIFS(Cotização!$F:$F,Cotização!$A:$A,$C267,Cotização!$B:$B,$D267,Cotização!$D:$D,"Fechamento")=0,F266,SUMIFS(Cotização!$F:$F,Cotização!$A:$A,$C267,Cotização!$B:$B,$D267,Cotização!$D:$D,"Fechamento"))</f>
        <v>$ Cota</v>
      </c>
      <c r="G267" s="46">
        <f t="shared" ca="1" si="42"/>
        <v>0</v>
      </c>
      <c r="H267" s="24">
        <f ca="1">IFERROR(VLOOKUP(B267,Preencher!B:C,2,0),0)</f>
        <v>0</v>
      </c>
      <c r="I267" s="18">
        <f t="shared" ca="1" si="43"/>
        <v>0</v>
      </c>
      <c r="J267" s="24">
        <f ca="1">IFERROR(VLOOKUP(B267,Preencher!B:D,3,0),0)</f>
        <v>0</v>
      </c>
      <c r="K267" s="46">
        <f t="shared" ca="1" si="35"/>
        <v>0</v>
      </c>
      <c r="L267" s="18" t="e">
        <f t="shared" ca="1" si="36"/>
        <v>#VALUE!</v>
      </c>
      <c r="M267" s="14">
        <f t="shared" ca="1" si="38"/>
        <v>100</v>
      </c>
      <c r="N267" s="14">
        <f t="shared" ca="1" si="39"/>
        <v>100</v>
      </c>
      <c r="O267" s="14">
        <f t="shared" ca="1" si="37"/>
        <v>100</v>
      </c>
      <c r="P267" s="14"/>
    </row>
    <row r="268" spans="2:16" ht="23.25" customHeight="1" x14ac:dyDescent="0.3">
      <c r="B268" s="15">
        <f t="shared" ca="1" si="34"/>
        <v>1</v>
      </c>
      <c r="C268" s="16">
        <f t="shared" ca="1" si="40"/>
        <v>1</v>
      </c>
      <c r="D268" s="16">
        <f t="shared" ca="1" si="41"/>
        <v>1900</v>
      </c>
      <c r="E268" s="17" t="str">
        <f ca="1">IF(SUMIFS(Cotização!$J:$J,Cotização!$A:$A,C268,Cotização!$B:$B,D268,Cotização!$D:$D,"Fechamento")=0,E267,SUMIFS(Cotização!$J:$J,Cotização!$A:$A,C268,Cotização!$B:$B,D268,Cotização!$D:$D,"Fechamento"))</f>
        <v>Carteira</v>
      </c>
      <c r="F268" s="17" t="str">
        <f ca="1">IF(SUMIFS(Cotização!$F:$F,Cotização!$A:$A,$C268,Cotização!$B:$B,$D268,Cotização!$D:$D,"Fechamento")=0,F267,SUMIFS(Cotização!$F:$F,Cotização!$A:$A,$C268,Cotização!$B:$B,$D268,Cotização!$D:$D,"Fechamento"))</f>
        <v>$ Cota</v>
      </c>
      <c r="G268" s="46">
        <f t="shared" ca="1" si="42"/>
        <v>0</v>
      </c>
      <c r="H268" s="24">
        <f ca="1">IFERROR(VLOOKUP(B268,Preencher!B:C,2,0),0)</f>
        <v>0</v>
      </c>
      <c r="I268" s="18">
        <f t="shared" ca="1" si="43"/>
        <v>0</v>
      </c>
      <c r="J268" s="24">
        <f ca="1">IFERROR(VLOOKUP(B268,Preencher!B:D,3,0),0)</f>
        <v>0</v>
      </c>
      <c r="K268" s="46">
        <f t="shared" ca="1" si="35"/>
        <v>0</v>
      </c>
      <c r="L268" s="18" t="e">
        <f t="shared" ca="1" si="36"/>
        <v>#VALUE!</v>
      </c>
      <c r="M268" s="14">
        <f t="shared" ca="1" si="38"/>
        <v>100</v>
      </c>
      <c r="N268" s="14">
        <f t="shared" ca="1" si="39"/>
        <v>100</v>
      </c>
      <c r="O268" s="14">
        <f t="shared" ca="1" si="37"/>
        <v>100</v>
      </c>
      <c r="P268" s="14"/>
    </row>
    <row r="269" spans="2:16" ht="23.25" customHeight="1" x14ac:dyDescent="0.3">
      <c r="B269" s="15">
        <f t="shared" ca="1" si="34"/>
        <v>1</v>
      </c>
      <c r="C269" s="16">
        <f t="shared" ca="1" si="40"/>
        <v>1</v>
      </c>
      <c r="D269" s="16">
        <f t="shared" ca="1" si="41"/>
        <v>1900</v>
      </c>
      <c r="E269" s="17" t="str">
        <f ca="1">IF(SUMIFS(Cotização!$J:$J,Cotização!$A:$A,C269,Cotização!$B:$B,D269,Cotização!$D:$D,"Fechamento")=0,E268,SUMIFS(Cotização!$J:$J,Cotização!$A:$A,C269,Cotização!$B:$B,D269,Cotização!$D:$D,"Fechamento"))</f>
        <v>Carteira</v>
      </c>
      <c r="F269" s="17" t="str">
        <f ca="1">IF(SUMIFS(Cotização!$F:$F,Cotização!$A:$A,$C269,Cotização!$B:$B,$D269,Cotização!$D:$D,"Fechamento")=0,F268,SUMIFS(Cotização!$F:$F,Cotização!$A:$A,$C269,Cotização!$B:$B,$D269,Cotização!$D:$D,"Fechamento"))</f>
        <v>$ Cota</v>
      </c>
      <c r="G269" s="46">
        <f t="shared" ca="1" si="42"/>
        <v>0</v>
      </c>
      <c r="H269" s="24">
        <f ca="1">IFERROR(VLOOKUP(B269,Preencher!B:C,2,0),0)</f>
        <v>0</v>
      </c>
      <c r="I269" s="18">
        <f t="shared" ca="1" si="43"/>
        <v>0</v>
      </c>
      <c r="J269" s="24">
        <f ca="1">IFERROR(VLOOKUP(B269,Preencher!B:D,3,0),0)</f>
        <v>0</v>
      </c>
      <c r="K269" s="46">
        <f t="shared" ca="1" si="35"/>
        <v>0</v>
      </c>
      <c r="L269" s="18" t="e">
        <f t="shared" ca="1" si="36"/>
        <v>#VALUE!</v>
      </c>
      <c r="M269" s="14">
        <f t="shared" ca="1" si="38"/>
        <v>100</v>
      </c>
      <c r="N269" s="14">
        <f t="shared" ca="1" si="39"/>
        <v>100</v>
      </c>
      <c r="O269" s="14">
        <f t="shared" ca="1" si="37"/>
        <v>100</v>
      </c>
      <c r="P269" s="14"/>
    </row>
    <row r="270" spans="2:16" ht="23.25" customHeight="1" x14ac:dyDescent="0.3">
      <c r="B270" s="15">
        <f t="shared" ca="1" si="34"/>
        <v>1</v>
      </c>
      <c r="C270" s="16">
        <f t="shared" ca="1" si="40"/>
        <v>1</v>
      </c>
      <c r="D270" s="16">
        <f t="shared" ca="1" si="41"/>
        <v>1900</v>
      </c>
      <c r="E270" s="17" t="str">
        <f ca="1">IF(SUMIFS(Cotização!$J:$J,Cotização!$A:$A,C270,Cotização!$B:$B,D270,Cotização!$D:$D,"Fechamento")=0,E269,SUMIFS(Cotização!$J:$J,Cotização!$A:$A,C270,Cotização!$B:$B,D270,Cotização!$D:$D,"Fechamento"))</f>
        <v>Carteira</v>
      </c>
      <c r="F270" s="17" t="str">
        <f ca="1">IF(SUMIFS(Cotização!$F:$F,Cotização!$A:$A,$C270,Cotização!$B:$B,$D270,Cotização!$D:$D,"Fechamento")=0,F269,SUMIFS(Cotização!$F:$F,Cotização!$A:$A,$C270,Cotização!$B:$B,$D270,Cotização!$D:$D,"Fechamento"))</f>
        <v>$ Cota</v>
      </c>
      <c r="G270" s="46">
        <f t="shared" ca="1" si="42"/>
        <v>0</v>
      </c>
      <c r="H270" s="24">
        <f ca="1">IFERROR(VLOOKUP(B270,Preencher!B:C,2,0),0)</f>
        <v>0</v>
      </c>
      <c r="I270" s="18">
        <f t="shared" ca="1" si="43"/>
        <v>0</v>
      </c>
      <c r="J270" s="24">
        <f ca="1">IFERROR(VLOOKUP(B270,Preencher!B:D,3,0),0)</f>
        <v>0</v>
      </c>
      <c r="K270" s="46">
        <f t="shared" ca="1" si="35"/>
        <v>0</v>
      </c>
      <c r="L270" s="18" t="e">
        <f t="shared" ca="1" si="36"/>
        <v>#VALUE!</v>
      </c>
      <c r="M270" s="14">
        <f t="shared" ca="1" si="38"/>
        <v>100</v>
      </c>
      <c r="N270" s="14">
        <f t="shared" ca="1" si="39"/>
        <v>100</v>
      </c>
      <c r="O270" s="14">
        <f t="shared" ca="1" si="37"/>
        <v>100</v>
      </c>
      <c r="P270" s="14"/>
    </row>
    <row r="271" spans="2:16" ht="23.25" customHeight="1" x14ac:dyDescent="0.3">
      <c r="B271" s="15">
        <f t="shared" ca="1" si="34"/>
        <v>1</v>
      </c>
      <c r="C271" s="16">
        <f t="shared" ca="1" si="40"/>
        <v>1</v>
      </c>
      <c r="D271" s="16">
        <f t="shared" ca="1" si="41"/>
        <v>1900</v>
      </c>
      <c r="E271" s="17" t="str">
        <f ca="1">IF(SUMIFS(Cotização!$J:$J,Cotização!$A:$A,C271,Cotização!$B:$B,D271,Cotização!$D:$D,"Fechamento")=0,E270,SUMIFS(Cotização!$J:$J,Cotização!$A:$A,C271,Cotização!$B:$B,D271,Cotização!$D:$D,"Fechamento"))</f>
        <v>Carteira</v>
      </c>
      <c r="F271" s="17" t="str">
        <f ca="1">IF(SUMIFS(Cotização!$F:$F,Cotização!$A:$A,$C271,Cotização!$B:$B,$D271,Cotização!$D:$D,"Fechamento")=0,F270,SUMIFS(Cotização!$F:$F,Cotização!$A:$A,$C271,Cotização!$B:$B,$D271,Cotização!$D:$D,"Fechamento"))</f>
        <v>$ Cota</v>
      </c>
      <c r="G271" s="46">
        <f t="shared" ca="1" si="42"/>
        <v>0</v>
      </c>
      <c r="H271" s="24">
        <f ca="1">IFERROR(VLOOKUP(B271,Preencher!B:C,2,0),0)</f>
        <v>0</v>
      </c>
      <c r="I271" s="18">
        <f t="shared" ca="1" si="43"/>
        <v>0</v>
      </c>
      <c r="J271" s="24">
        <f ca="1">IFERROR(VLOOKUP(B271,Preencher!B:D,3,0),0)</f>
        <v>0</v>
      </c>
      <c r="K271" s="46">
        <f t="shared" ca="1" si="35"/>
        <v>0</v>
      </c>
      <c r="L271" s="18" t="e">
        <f t="shared" ca="1" si="36"/>
        <v>#VALUE!</v>
      </c>
      <c r="M271" s="14">
        <f t="shared" ca="1" si="38"/>
        <v>100</v>
      </c>
      <c r="N271" s="14">
        <f t="shared" ca="1" si="39"/>
        <v>100</v>
      </c>
      <c r="O271" s="14">
        <f t="shared" ca="1" si="37"/>
        <v>100</v>
      </c>
      <c r="P271" s="14"/>
    </row>
    <row r="272" spans="2:16" ht="23.25" customHeight="1" x14ac:dyDescent="0.3">
      <c r="B272" s="15">
        <f t="shared" ca="1" si="34"/>
        <v>1</v>
      </c>
      <c r="C272" s="16">
        <f t="shared" ca="1" si="40"/>
        <v>1</v>
      </c>
      <c r="D272" s="16">
        <f t="shared" ca="1" si="41"/>
        <v>1900</v>
      </c>
      <c r="E272" s="17" t="str">
        <f ca="1">IF(SUMIFS(Cotização!$J:$J,Cotização!$A:$A,C272,Cotização!$B:$B,D272,Cotização!$D:$D,"Fechamento")=0,E271,SUMIFS(Cotização!$J:$J,Cotização!$A:$A,C272,Cotização!$B:$B,D272,Cotização!$D:$D,"Fechamento"))</f>
        <v>Carteira</v>
      </c>
      <c r="F272" s="17" t="str">
        <f ca="1">IF(SUMIFS(Cotização!$F:$F,Cotização!$A:$A,$C272,Cotização!$B:$B,$D272,Cotização!$D:$D,"Fechamento")=0,F271,SUMIFS(Cotização!$F:$F,Cotização!$A:$A,$C272,Cotização!$B:$B,$D272,Cotização!$D:$D,"Fechamento"))</f>
        <v>$ Cota</v>
      </c>
      <c r="G272" s="46">
        <f t="shared" ca="1" si="42"/>
        <v>0</v>
      </c>
      <c r="H272" s="24">
        <f ca="1">IFERROR(VLOOKUP(B272,Preencher!B:C,2,0),0)</f>
        <v>0</v>
      </c>
      <c r="I272" s="18">
        <f t="shared" ca="1" si="43"/>
        <v>0</v>
      </c>
      <c r="J272" s="24">
        <f ca="1">IFERROR(VLOOKUP(B272,Preencher!B:D,3,0),0)</f>
        <v>0</v>
      </c>
      <c r="K272" s="46">
        <f t="shared" ca="1" si="35"/>
        <v>0</v>
      </c>
      <c r="L272" s="18" t="e">
        <f t="shared" ca="1" si="36"/>
        <v>#VALUE!</v>
      </c>
      <c r="M272" s="14">
        <f t="shared" ca="1" si="38"/>
        <v>100</v>
      </c>
      <c r="N272" s="14">
        <f t="shared" ca="1" si="39"/>
        <v>100</v>
      </c>
      <c r="O272" s="14">
        <f t="shared" ca="1" si="37"/>
        <v>100</v>
      </c>
      <c r="P272" s="14"/>
    </row>
    <row r="273" spans="2:16" ht="23.25" customHeight="1" x14ac:dyDescent="0.3">
      <c r="B273" s="15">
        <f t="shared" ca="1" si="34"/>
        <v>1</v>
      </c>
      <c r="C273" s="16">
        <f t="shared" ca="1" si="40"/>
        <v>1</v>
      </c>
      <c r="D273" s="16">
        <f t="shared" ca="1" si="41"/>
        <v>1900</v>
      </c>
      <c r="E273" s="17" t="str">
        <f ca="1">IF(SUMIFS(Cotização!$J:$J,Cotização!$A:$A,C273,Cotização!$B:$B,D273,Cotização!$D:$D,"Fechamento")=0,E272,SUMIFS(Cotização!$J:$J,Cotização!$A:$A,C273,Cotização!$B:$B,D273,Cotização!$D:$D,"Fechamento"))</f>
        <v>Carteira</v>
      </c>
      <c r="F273" s="17" t="str">
        <f ca="1">IF(SUMIFS(Cotização!$F:$F,Cotização!$A:$A,$C273,Cotização!$B:$B,$D273,Cotização!$D:$D,"Fechamento")=0,F272,SUMIFS(Cotização!$F:$F,Cotização!$A:$A,$C273,Cotização!$B:$B,$D273,Cotização!$D:$D,"Fechamento"))</f>
        <v>$ Cota</v>
      </c>
      <c r="G273" s="46">
        <f t="shared" ca="1" si="42"/>
        <v>0</v>
      </c>
      <c r="H273" s="24">
        <f ca="1">IFERROR(VLOOKUP(B273,Preencher!B:C,2,0),0)</f>
        <v>0</v>
      </c>
      <c r="I273" s="18">
        <f t="shared" ca="1" si="43"/>
        <v>0</v>
      </c>
      <c r="J273" s="24">
        <f ca="1">IFERROR(VLOOKUP(B273,Preencher!B:D,3,0),0)</f>
        <v>0</v>
      </c>
      <c r="K273" s="46">
        <f t="shared" ca="1" si="35"/>
        <v>0</v>
      </c>
      <c r="L273" s="18" t="e">
        <f t="shared" ca="1" si="36"/>
        <v>#VALUE!</v>
      </c>
      <c r="M273" s="14">
        <f t="shared" ca="1" si="38"/>
        <v>100</v>
      </c>
      <c r="N273" s="14">
        <f t="shared" ca="1" si="39"/>
        <v>100</v>
      </c>
      <c r="O273" s="14">
        <f t="shared" ca="1" si="37"/>
        <v>100</v>
      </c>
      <c r="P273" s="14"/>
    </row>
    <row r="274" spans="2:16" ht="23.25" customHeight="1" x14ac:dyDescent="0.3">
      <c r="B274" s="15">
        <f t="shared" ca="1" si="34"/>
        <v>1</v>
      </c>
      <c r="C274" s="16">
        <f t="shared" ca="1" si="40"/>
        <v>1</v>
      </c>
      <c r="D274" s="16">
        <f t="shared" ca="1" si="41"/>
        <v>1900</v>
      </c>
      <c r="E274" s="17" t="str">
        <f ca="1">IF(SUMIFS(Cotização!$J:$J,Cotização!$A:$A,C274,Cotização!$B:$B,D274,Cotização!$D:$D,"Fechamento")=0,E273,SUMIFS(Cotização!$J:$J,Cotização!$A:$A,C274,Cotização!$B:$B,D274,Cotização!$D:$D,"Fechamento"))</f>
        <v>Carteira</v>
      </c>
      <c r="F274" s="17" t="str">
        <f ca="1">IF(SUMIFS(Cotização!$F:$F,Cotização!$A:$A,$C274,Cotização!$B:$B,$D274,Cotização!$D:$D,"Fechamento")=0,F273,SUMIFS(Cotização!$F:$F,Cotização!$A:$A,$C274,Cotização!$B:$B,$D274,Cotização!$D:$D,"Fechamento"))</f>
        <v>$ Cota</v>
      </c>
      <c r="G274" s="46">
        <f t="shared" ca="1" si="42"/>
        <v>0</v>
      </c>
      <c r="H274" s="24">
        <f ca="1">IFERROR(VLOOKUP(B274,Preencher!B:C,2,0),0)</f>
        <v>0</v>
      </c>
      <c r="I274" s="18">
        <f t="shared" ca="1" si="43"/>
        <v>0</v>
      </c>
      <c r="J274" s="24">
        <f ca="1">IFERROR(VLOOKUP(B274,Preencher!B:D,3,0),0)</f>
        <v>0</v>
      </c>
      <c r="K274" s="46">
        <f t="shared" ca="1" si="35"/>
        <v>0</v>
      </c>
      <c r="L274" s="18" t="e">
        <f t="shared" ca="1" si="36"/>
        <v>#VALUE!</v>
      </c>
      <c r="M274" s="14">
        <f t="shared" ca="1" si="38"/>
        <v>100</v>
      </c>
      <c r="N274" s="14">
        <f t="shared" ca="1" si="39"/>
        <v>100</v>
      </c>
      <c r="O274" s="14">
        <f t="shared" ca="1" si="37"/>
        <v>100</v>
      </c>
      <c r="P274" s="14"/>
    </row>
    <row r="275" spans="2:16" ht="23.25" customHeight="1" x14ac:dyDescent="0.3">
      <c r="B275" s="15">
        <f t="shared" ca="1" si="34"/>
        <v>1</v>
      </c>
      <c r="C275" s="16">
        <f t="shared" ca="1" si="40"/>
        <v>1</v>
      </c>
      <c r="D275" s="16">
        <f t="shared" ca="1" si="41"/>
        <v>1900</v>
      </c>
      <c r="E275" s="17" t="str">
        <f ca="1">IF(SUMIFS(Cotização!$J:$J,Cotização!$A:$A,C275,Cotização!$B:$B,D275,Cotização!$D:$D,"Fechamento")=0,E274,SUMIFS(Cotização!$J:$J,Cotização!$A:$A,C275,Cotização!$B:$B,D275,Cotização!$D:$D,"Fechamento"))</f>
        <v>Carteira</v>
      </c>
      <c r="F275" s="17" t="str">
        <f ca="1">IF(SUMIFS(Cotização!$F:$F,Cotização!$A:$A,$C275,Cotização!$B:$B,$D275,Cotização!$D:$D,"Fechamento")=0,F274,SUMIFS(Cotização!$F:$F,Cotização!$A:$A,$C275,Cotização!$B:$B,$D275,Cotização!$D:$D,"Fechamento"))</f>
        <v>$ Cota</v>
      </c>
      <c r="G275" s="46">
        <f t="shared" ca="1" si="42"/>
        <v>0</v>
      </c>
      <c r="H275" s="24">
        <f ca="1">IFERROR(VLOOKUP(B275,Preencher!B:C,2,0),0)</f>
        <v>0</v>
      </c>
      <c r="I275" s="18">
        <f t="shared" ca="1" si="43"/>
        <v>0</v>
      </c>
      <c r="J275" s="24">
        <f ca="1">IFERROR(VLOOKUP(B275,Preencher!B:D,3,0),0)</f>
        <v>0</v>
      </c>
      <c r="K275" s="46">
        <f t="shared" ca="1" si="35"/>
        <v>0</v>
      </c>
      <c r="L275" s="18" t="e">
        <f t="shared" ca="1" si="36"/>
        <v>#VALUE!</v>
      </c>
      <c r="M275" s="14">
        <f t="shared" ca="1" si="38"/>
        <v>100</v>
      </c>
      <c r="N275" s="14">
        <f t="shared" ca="1" si="39"/>
        <v>100</v>
      </c>
      <c r="O275" s="14">
        <f t="shared" ca="1" si="37"/>
        <v>100</v>
      </c>
      <c r="P275" s="14"/>
    </row>
    <row r="276" spans="2:16" ht="23.25" customHeight="1" x14ac:dyDescent="0.3">
      <c r="B276" s="15">
        <f t="shared" ref="B276:B339" ca="1" si="44">IF(B275=1,B275,IF(EDATE(B275,1)&gt;TODAY(),1,EDATE(B275,1)))</f>
        <v>1</v>
      </c>
      <c r="C276" s="16">
        <f t="shared" ca="1" si="40"/>
        <v>1</v>
      </c>
      <c r="D276" s="16">
        <f t="shared" ca="1" si="41"/>
        <v>1900</v>
      </c>
      <c r="E276" s="17" t="str">
        <f ca="1">IF(SUMIFS(Cotização!$J:$J,Cotização!$A:$A,C276,Cotização!$B:$B,D276,Cotização!$D:$D,"Fechamento")=0,E275,SUMIFS(Cotização!$J:$J,Cotização!$A:$A,C276,Cotização!$B:$B,D276,Cotização!$D:$D,"Fechamento"))</f>
        <v>Carteira</v>
      </c>
      <c r="F276" s="17" t="str">
        <f ca="1">IF(SUMIFS(Cotização!$F:$F,Cotização!$A:$A,$C276,Cotização!$B:$B,$D276,Cotização!$D:$D,"Fechamento")=0,F275,SUMIFS(Cotização!$F:$F,Cotização!$A:$A,$C276,Cotização!$B:$B,$D276,Cotização!$D:$D,"Fechamento"))</f>
        <v>$ Cota</v>
      </c>
      <c r="G276" s="46">
        <f t="shared" ca="1" si="42"/>
        <v>0</v>
      </c>
      <c r="H276" s="24">
        <f ca="1">IFERROR(VLOOKUP(B276,Preencher!B:C,2,0),0)</f>
        <v>0</v>
      </c>
      <c r="I276" s="18">
        <f t="shared" ca="1" si="43"/>
        <v>0</v>
      </c>
      <c r="J276" s="24">
        <f ca="1">IFERROR(VLOOKUP(B276,Preencher!B:D,3,0),0)</f>
        <v>0</v>
      </c>
      <c r="K276" s="46">
        <f t="shared" ref="K276:K339" ca="1" si="45">(((1+(G276/100))/(1+(J276/100)))-1)*100</f>
        <v>0</v>
      </c>
      <c r="L276" s="18" t="e">
        <f t="shared" ref="L276:L339" ca="1" si="46">E276-(E276/(1+(K276/100)))</f>
        <v>#VALUE!</v>
      </c>
      <c r="M276" s="14">
        <f t="shared" ca="1" si="38"/>
        <v>100</v>
      </c>
      <c r="N276" s="14">
        <f t="shared" ca="1" si="39"/>
        <v>100</v>
      </c>
      <c r="O276" s="14">
        <f t="shared" ref="O276:O339" ca="1" si="47">O275*(K276/100)+O275</f>
        <v>100</v>
      </c>
      <c r="P276" s="14"/>
    </row>
    <row r="277" spans="2:16" ht="23.25" customHeight="1" x14ac:dyDescent="0.3">
      <c r="B277" s="15">
        <f t="shared" ca="1" si="44"/>
        <v>1</v>
      </c>
      <c r="C277" s="16">
        <f t="shared" ca="1" si="40"/>
        <v>1</v>
      </c>
      <c r="D277" s="16">
        <f t="shared" ca="1" si="41"/>
        <v>1900</v>
      </c>
      <c r="E277" s="17" t="str">
        <f ca="1">IF(SUMIFS(Cotização!$J:$J,Cotização!$A:$A,C277,Cotização!$B:$B,D277,Cotização!$D:$D,"Fechamento")=0,E276,SUMIFS(Cotização!$J:$J,Cotização!$A:$A,C277,Cotização!$B:$B,D277,Cotização!$D:$D,"Fechamento"))</f>
        <v>Carteira</v>
      </c>
      <c r="F277" s="17" t="str">
        <f ca="1">IF(SUMIFS(Cotização!$F:$F,Cotização!$A:$A,$C277,Cotização!$B:$B,$D277,Cotização!$D:$D,"Fechamento")=0,F276,SUMIFS(Cotização!$F:$F,Cotização!$A:$A,$C277,Cotização!$B:$B,$D277,Cotização!$D:$D,"Fechamento"))</f>
        <v>$ Cota</v>
      </c>
      <c r="G277" s="46">
        <f t="shared" ca="1" si="42"/>
        <v>0</v>
      </c>
      <c r="H277" s="24">
        <f ca="1">IFERROR(VLOOKUP(B277,Preencher!B:C,2,0),0)</f>
        <v>0</v>
      </c>
      <c r="I277" s="18">
        <f t="shared" ca="1" si="43"/>
        <v>0</v>
      </c>
      <c r="J277" s="24">
        <f ca="1">IFERROR(VLOOKUP(B277,Preencher!B:D,3,0),0)</f>
        <v>0</v>
      </c>
      <c r="K277" s="46">
        <f t="shared" ca="1" si="45"/>
        <v>0</v>
      </c>
      <c r="L277" s="18" t="e">
        <f t="shared" ca="1" si="46"/>
        <v>#VALUE!</v>
      </c>
      <c r="M277" s="14">
        <f t="shared" ref="M277:M340" ca="1" si="48">M276*(G277/100)+M276</f>
        <v>100</v>
      </c>
      <c r="N277" s="14">
        <f t="shared" ref="N277:N340" ca="1" si="49">N276*(H277/100)+N276</f>
        <v>100</v>
      </c>
      <c r="O277" s="14">
        <f t="shared" ca="1" si="47"/>
        <v>100</v>
      </c>
      <c r="P277" s="14"/>
    </row>
    <row r="278" spans="2:16" ht="23.25" customHeight="1" x14ac:dyDescent="0.3">
      <c r="B278" s="15">
        <f t="shared" ca="1" si="44"/>
        <v>1</v>
      </c>
      <c r="C278" s="16">
        <f t="shared" ca="1" si="40"/>
        <v>1</v>
      </c>
      <c r="D278" s="16">
        <f t="shared" ca="1" si="41"/>
        <v>1900</v>
      </c>
      <c r="E278" s="17" t="str">
        <f ca="1">IF(SUMIFS(Cotização!$J:$J,Cotização!$A:$A,C278,Cotização!$B:$B,D278,Cotização!$D:$D,"Fechamento")=0,E277,SUMIFS(Cotização!$J:$J,Cotização!$A:$A,C278,Cotização!$B:$B,D278,Cotização!$D:$D,"Fechamento"))</f>
        <v>Carteira</v>
      </c>
      <c r="F278" s="17" t="str">
        <f ca="1">IF(SUMIFS(Cotização!$F:$F,Cotização!$A:$A,$C278,Cotização!$B:$B,$D278,Cotização!$D:$D,"Fechamento")=0,F277,SUMIFS(Cotização!$F:$F,Cotização!$A:$A,$C278,Cotização!$B:$B,$D278,Cotização!$D:$D,"Fechamento"))</f>
        <v>$ Cota</v>
      </c>
      <c r="G278" s="46">
        <f t="shared" ca="1" si="42"/>
        <v>0</v>
      </c>
      <c r="H278" s="24">
        <f ca="1">IFERROR(VLOOKUP(B278,Preencher!B:C,2,0),0)</f>
        <v>0</v>
      </c>
      <c r="I278" s="18">
        <f t="shared" ca="1" si="43"/>
        <v>0</v>
      </c>
      <c r="J278" s="24">
        <f ca="1">IFERROR(VLOOKUP(B278,Preencher!B:D,3,0),0)</f>
        <v>0</v>
      </c>
      <c r="K278" s="46">
        <f t="shared" ca="1" si="45"/>
        <v>0</v>
      </c>
      <c r="L278" s="18" t="e">
        <f t="shared" ca="1" si="46"/>
        <v>#VALUE!</v>
      </c>
      <c r="M278" s="14">
        <f t="shared" ca="1" si="48"/>
        <v>100</v>
      </c>
      <c r="N278" s="14">
        <f t="shared" ca="1" si="49"/>
        <v>100</v>
      </c>
      <c r="O278" s="14">
        <f t="shared" ca="1" si="47"/>
        <v>100</v>
      </c>
      <c r="P278" s="14"/>
    </row>
    <row r="279" spans="2:16" ht="23.25" customHeight="1" x14ac:dyDescent="0.3">
      <c r="B279" s="15">
        <f t="shared" ca="1" si="44"/>
        <v>1</v>
      </c>
      <c r="C279" s="16">
        <f t="shared" ca="1" si="40"/>
        <v>1</v>
      </c>
      <c r="D279" s="16">
        <f t="shared" ca="1" si="41"/>
        <v>1900</v>
      </c>
      <c r="E279" s="17" t="str">
        <f ca="1">IF(SUMIFS(Cotização!$J:$J,Cotização!$A:$A,C279,Cotização!$B:$B,D279,Cotização!$D:$D,"Fechamento")=0,E278,SUMIFS(Cotização!$J:$J,Cotização!$A:$A,C279,Cotização!$B:$B,D279,Cotização!$D:$D,"Fechamento"))</f>
        <v>Carteira</v>
      </c>
      <c r="F279" s="17" t="str">
        <f ca="1">IF(SUMIFS(Cotização!$F:$F,Cotização!$A:$A,$C279,Cotização!$B:$B,$D279,Cotização!$D:$D,"Fechamento")=0,F278,SUMIFS(Cotização!$F:$F,Cotização!$A:$A,$C279,Cotização!$B:$B,$D279,Cotização!$D:$D,"Fechamento"))</f>
        <v>$ Cota</v>
      </c>
      <c r="G279" s="46">
        <f t="shared" ca="1" si="42"/>
        <v>0</v>
      </c>
      <c r="H279" s="24">
        <f ca="1">IFERROR(VLOOKUP(B279,Preencher!B:C,2,0),0)</f>
        <v>0</v>
      </c>
      <c r="I279" s="18">
        <f t="shared" ca="1" si="43"/>
        <v>0</v>
      </c>
      <c r="J279" s="24">
        <f ca="1">IFERROR(VLOOKUP(B279,Preencher!B:D,3,0),0)</f>
        <v>0</v>
      </c>
      <c r="K279" s="46">
        <f t="shared" ca="1" si="45"/>
        <v>0</v>
      </c>
      <c r="L279" s="18" t="e">
        <f t="shared" ca="1" si="46"/>
        <v>#VALUE!</v>
      </c>
      <c r="M279" s="14">
        <f t="shared" ca="1" si="48"/>
        <v>100</v>
      </c>
      <c r="N279" s="14">
        <f t="shared" ca="1" si="49"/>
        <v>100</v>
      </c>
      <c r="O279" s="14">
        <f t="shared" ca="1" si="47"/>
        <v>100</v>
      </c>
      <c r="P279" s="14"/>
    </row>
    <row r="280" spans="2:16" ht="23.25" customHeight="1" x14ac:dyDescent="0.3">
      <c r="B280" s="15">
        <f t="shared" ca="1" si="44"/>
        <v>1</v>
      </c>
      <c r="C280" s="16">
        <f t="shared" ca="1" si="40"/>
        <v>1</v>
      </c>
      <c r="D280" s="16">
        <f t="shared" ca="1" si="41"/>
        <v>1900</v>
      </c>
      <c r="E280" s="17" t="str">
        <f ca="1">IF(SUMIFS(Cotização!$J:$J,Cotização!$A:$A,C280,Cotização!$B:$B,D280,Cotização!$D:$D,"Fechamento")=0,E279,SUMIFS(Cotização!$J:$J,Cotização!$A:$A,C280,Cotização!$B:$B,D280,Cotização!$D:$D,"Fechamento"))</f>
        <v>Carteira</v>
      </c>
      <c r="F280" s="17" t="str">
        <f ca="1">IF(SUMIFS(Cotização!$F:$F,Cotização!$A:$A,$C280,Cotização!$B:$B,$D280,Cotização!$D:$D,"Fechamento")=0,F279,SUMIFS(Cotização!$F:$F,Cotização!$A:$A,$C280,Cotização!$B:$B,$D280,Cotização!$D:$D,"Fechamento"))</f>
        <v>$ Cota</v>
      </c>
      <c r="G280" s="46">
        <f t="shared" ca="1" si="42"/>
        <v>0</v>
      </c>
      <c r="H280" s="24">
        <f ca="1">IFERROR(VLOOKUP(B280,Preencher!B:C,2,0),0)</f>
        <v>0</v>
      </c>
      <c r="I280" s="18">
        <f t="shared" ca="1" si="43"/>
        <v>0</v>
      </c>
      <c r="J280" s="24">
        <f ca="1">IFERROR(VLOOKUP(B280,Preencher!B:D,3,0),0)</f>
        <v>0</v>
      </c>
      <c r="K280" s="46">
        <f t="shared" ca="1" si="45"/>
        <v>0</v>
      </c>
      <c r="L280" s="18" t="e">
        <f t="shared" ca="1" si="46"/>
        <v>#VALUE!</v>
      </c>
      <c r="M280" s="14">
        <f t="shared" ca="1" si="48"/>
        <v>100</v>
      </c>
      <c r="N280" s="14">
        <f t="shared" ca="1" si="49"/>
        <v>100</v>
      </c>
      <c r="O280" s="14">
        <f t="shared" ca="1" si="47"/>
        <v>100</v>
      </c>
      <c r="P280" s="14"/>
    </row>
    <row r="281" spans="2:16" ht="23.25" customHeight="1" x14ac:dyDescent="0.3">
      <c r="B281" s="15">
        <f t="shared" ca="1" si="44"/>
        <v>1</v>
      </c>
      <c r="C281" s="16">
        <f t="shared" ca="1" si="40"/>
        <v>1</v>
      </c>
      <c r="D281" s="16">
        <f t="shared" ca="1" si="41"/>
        <v>1900</v>
      </c>
      <c r="E281" s="17" t="str">
        <f ca="1">IF(SUMIFS(Cotização!$J:$J,Cotização!$A:$A,C281,Cotização!$B:$B,D281,Cotização!$D:$D,"Fechamento")=0,E280,SUMIFS(Cotização!$J:$J,Cotização!$A:$A,C281,Cotização!$B:$B,D281,Cotização!$D:$D,"Fechamento"))</f>
        <v>Carteira</v>
      </c>
      <c r="F281" s="17" t="str">
        <f ca="1">IF(SUMIFS(Cotização!$F:$F,Cotização!$A:$A,$C281,Cotização!$B:$B,$D281,Cotização!$D:$D,"Fechamento")=0,F280,SUMIFS(Cotização!$F:$F,Cotização!$A:$A,$C281,Cotização!$B:$B,$D281,Cotização!$D:$D,"Fechamento"))</f>
        <v>$ Cota</v>
      </c>
      <c r="G281" s="46">
        <f t="shared" ca="1" si="42"/>
        <v>0</v>
      </c>
      <c r="H281" s="24">
        <f ca="1">IFERROR(VLOOKUP(B281,Preencher!B:C,2,0),0)</f>
        <v>0</v>
      </c>
      <c r="I281" s="18">
        <f t="shared" ca="1" si="43"/>
        <v>0</v>
      </c>
      <c r="J281" s="24">
        <f ca="1">IFERROR(VLOOKUP(B281,Preencher!B:D,3,0),0)</f>
        <v>0</v>
      </c>
      <c r="K281" s="46">
        <f t="shared" ca="1" si="45"/>
        <v>0</v>
      </c>
      <c r="L281" s="18" t="e">
        <f t="shared" ca="1" si="46"/>
        <v>#VALUE!</v>
      </c>
      <c r="M281" s="14">
        <f t="shared" ca="1" si="48"/>
        <v>100</v>
      </c>
      <c r="N281" s="14">
        <f t="shared" ca="1" si="49"/>
        <v>100</v>
      </c>
      <c r="O281" s="14">
        <f t="shared" ca="1" si="47"/>
        <v>100</v>
      </c>
      <c r="P281" s="14"/>
    </row>
    <row r="282" spans="2:16" ht="23.25" customHeight="1" x14ac:dyDescent="0.3">
      <c r="B282" s="15">
        <f t="shared" ca="1" si="44"/>
        <v>1</v>
      </c>
      <c r="C282" s="16">
        <f t="shared" ca="1" si="40"/>
        <v>1</v>
      </c>
      <c r="D282" s="16">
        <f t="shared" ca="1" si="41"/>
        <v>1900</v>
      </c>
      <c r="E282" s="17" t="str">
        <f ca="1">IF(SUMIFS(Cotização!$J:$J,Cotização!$A:$A,C282,Cotização!$B:$B,D282,Cotização!$D:$D,"Fechamento")=0,E281,SUMIFS(Cotização!$J:$J,Cotização!$A:$A,C282,Cotização!$B:$B,D282,Cotização!$D:$D,"Fechamento"))</f>
        <v>Carteira</v>
      </c>
      <c r="F282" s="17" t="str">
        <f ca="1">IF(SUMIFS(Cotização!$F:$F,Cotização!$A:$A,$C282,Cotização!$B:$B,$D282,Cotização!$D:$D,"Fechamento")=0,F281,SUMIFS(Cotização!$F:$F,Cotização!$A:$A,$C282,Cotização!$B:$B,$D282,Cotização!$D:$D,"Fechamento"))</f>
        <v>$ Cota</v>
      </c>
      <c r="G282" s="46">
        <f t="shared" ca="1" si="42"/>
        <v>0</v>
      </c>
      <c r="H282" s="24">
        <f ca="1">IFERROR(VLOOKUP(B282,Preencher!B:C,2,0),0)</f>
        <v>0</v>
      </c>
      <c r="I282" s="18">
        <f t="shared" ca="1" si="43"/>
        <v>0</v>
      </c>
      <c r="J282" s="24">
        <f ca="1">IFERROR(VLOOKUP(B282,Preencher!B:D,3,0),0)</f>
        <v>0</v>
      </c>
      <c r="K282" s="46">
        <f t="shared" ca="1" si="45"/>
        <v>0</v>
      </c>
      <c r="L282" s="18" t="e">
        <f t="shared" ca="1" si="46"/>
        <v>#VALUE!</v>
      </c>
      <c r="M282" s="14">
        <f t="shared" ca="1" si="48"/>
        <v>100</v>
      </c>
      <c r="N282" s="14">
        <f t="shared" ca="1" si="49"/>
        <v>100</v>
      </c>
      <c r="O282" s="14">
        <f t="shared" ca="1" si="47"/>
        <v>100</v>
      </c>
      <c r="P282" s="14"/>
    </row>
    <row r="283" spans="2:16" ht="23.25" customHeight="1" x14ac:dyDescent="0.3">
      <c r="B283" s="15">
        <f t="shared" ca="1" si="44"/>
        <v>1</v>
      </c>
      <c r="C283" s="16">
        <f t="shared" ca="1" si="40"/>
        <v>1</v>
      </c>
      <c r="D283" s="16">
        <f t="shared" ca="1" si="41"/>
        <v>1900</v>
      </c>
      <c r="E283" s="17" t="str">
        <f ca="1">IF(SUMIFS(Cotização!$J:$J,Cotização!$A:$A,C283,Cotização!$B:$B,D283,Cotização!$D:$D,"Fechamento")=0,E282,SUMIFS(Cotização!$J:$J,Cotização!$A:$A,C283,Cotização!$B:$B,D283,Cotização!$D:$D,"Fechamento"))</f>
        <v>Carteira</v>
      </c>
      <c r="F283" s="17" t="str">
        <f ca="1">IF(SUMIFS(Cotização!$F:$F,Cotização!$A:$A,$C283,Cotização!$B:$B,$D283,Cotização!$D:$D,"Fechamento")=0,F282,SUMIFS(Cotização!$F:$F,Cotização!$A:$A,$C283,Cotização!$B:$B,$D283,Cotização!$D:$D,"Fechamento"))</f>
        <v>$ Cota</v>
      </c>
      <c r="G283" s="46">
        <f t="shared" ca="1" si="42"/>
        <v>0</v>
      </c>
      <c r="H283" s="24">
        <f ca="1">IFERROR(VLOOKUP(B283,Preencher!B:C,2,0),0)</f>
        <v>0</v>
      </c>
      <c r="I283" s="18">
        <f t="shared" ca="1" si="43"/>
        <v>0</v>
      </c>
      <c r="J283" s="24">
        <f ca="1">IFERROR(VLOOKUP(B283,Preencher!B:D,3,0),0)</f>
        <v>0</v>
      </c>
      <c r="K283" s="46">
        <f t="shared" ca="1" si="45"/>
        <v>0</v>
      </c>
      <c r="L283" s="18" t="e">
        <f t="shared" ca="1" si="46"/>
        <v>#VALUE!</v>
      </c>
      <c r="M283" s="14">
        <f t="shared" ca="1" si="48"/>
        <v>100</v>
      </c>
      <c r="N283" s="14">
        <f t="shared" ca="1" si="49"/>
        <v>100</v>
      </c>
      <c r="O283" s="14">
        <f t="shared" ca="1" si="47"/>
        <v>100</v>
      </c>
      <c r="P283" s="14"/>
    </row>
    <row r="284" spans="2:16" ht="23.25" customHeight="1" x14ac:dyDescent="0.3">
      <c r="B284" s="15">
        <f t="shared" ca="1" si="44"/>
        <v>1</v>
      </c>
      <c r="C284" s="16">
        <f t="shared" ca="1" si="40"/>
        <v>1</v>
      </c>
      <c r="D284" s="16">
        <f t="shared" ca="1" si="41"/>
        <v>1900</v>
      </c>
      <c r="E284" s="17" t="str">
        <f ca="1">IF(SUMIFS(Cotização!$J:$J,Cotização!$A:$A,C284,Cotização!$B:$B,D284,Cotização!$D:$D,"Fechamento")=0,E283,SUMIFS(Cotização!$J:$J,Cotização!$A:$A,C284,Cotização!$B:$B,D284,Cotização!$D:$D,"Fechamento"))</f>
        <v>Carteira</v>
      </c>
      <c r="F284" s="17" t="str">
        <f ca="1">IF(SUMIFS(Cotização!$F:$F,Cotização!$A:$A,$C284,Cotização!$B:$B,$D284,Cotização!$D:$D,"Fechamento")=0,F283,SUMIFS(Cotização!$F:$F,Cotização!$A:$A,$C284,Cotização!$B:$B,$D284,Cotização!$D:$D,"Fechamento"))</f>
        <v>$ Cota</v>
      </c>
      <c r="G284" s="46">
        <f t="shared" ca="1" si="42"/>
        <v>0</v>
      </c>
      <c r="H284" s="24">
        <f ca="1">IFERROR(VLOOKUP(B284,Preencher!B:C,2,0),0)</f>
        <v>0</v>
      </c>
      <c r="I284" s="18">
        <f t="shared" ca="1" si="43"/>
        <v>0</v>
      </c>
      <c r="J284" s="24">
        <f ca="1">IFERROR(VLOOKUP(B284,Preencher!B:D,3,0),0)</f>
        <v>0</v>
      </c>
      <c r="K284" s="46">
        <f t="shared" ca="1" si="45"/>
        <v>0</v>
      </c>
      <c r="L284" s="18" t="e">
        <f t="shared" ca="1" si="46"/>
        <v>#VALUE!</v>
      </c>
      <c r="M284" s="14">
        <f t="shared" ca="1" si="48"/>
        <v>100</v>
      </c>
      <c r="N284" s="14">
        <f t="shared" ca="1" si="49"/>
        <v>100</v>
      </c>
      <c r="O284" s="14">
        <f t="shared" ca="1" si="47"/>
        <v>100</v>
      </c>
      <c r="P284" s="14"/>
    </row>
    <row r="285" spans="2:16" ht="23.25" customHeight="1" x14ac:dyDescent="0.3">
      <c r="B285" s="15">
        <f t="shared" ca="1" si="44"/>
        <v>1</v>
      </c>
      <c r="C285" s="16">
        <f t="shared" ca="1" si="40"/>
        <v>1</v>
      </c>
      <c r="D285" s="16">
        <f t="shared" ca="1" si="41"/>
        <v>1900</v>
      </c>
      <c r="E285" s="17" t="str">
        <f ca="1">IF(SUMIFS(Cotização!$J:$J,Cotização!$A:$A,C285,Cotização!$B:$B,D285,Cotização!$D:$D,"Fechamento")=0,E284,SUMIFS(Cotização!$J:$J,Cotização!$A:$A,C285,Cotização!$B:$B,D285,Cotização!$D:$D,"Fechamento"))</f>
        <v>Carteira</v>
      </c>
      <c r="F285" s="17" t="str">
        <f ca="1">IF(SUMIFS(Cotização!$F:$F,Cotização!$A:$A,$C285,Cotização!$B:$B,$D285,Cotização!$D:$D,"Fechamento")=0,F284,SUMIFS(Cotização!$F:$F,Cotização!$A:$A,$C285,Cotização!$B:$B,$D285,Cotização!$D:$D,"Fechamento"))</f>
        <v>$ Cota</v>
      </c>
      <c r="G285" s="46">
        <f t="shared" ca="1" si="42"/>
        <v>0</v>
      </c>
      <c r="H285" s="24">
        <f ca="1">IFERROR(VLOOKUP(B285,Preencher!B:C,2,0),0)</f>
        <v>0</v>
      </c>
      <c r="I285" s="18">
        <f t="shared" ca="1" si="43"/>
        <v>0</v>
      </c>
      <c r="J285" s="24">
        <f ca="1">IFERROR(VLOOKUP(B285,Preencher!B:D,3,0),0)</f>
        <v>0</v>
      </c>
      <c r="K285" s="46">
        <f t="shared" ca="1" si="45"/>
        <v>0</v>
      </c>
      <c r="L285" s="18" t="e">
        <f t="shared" ca="1" si="46"/>
        <v>#VALUE!</v>
      </c>
      <c r="M285" s="14">
        <f t="shared" ca="1" si="48"/>
        <v>100</v>
      </c>
      <c r="N285" s="14">
        <f t="shared" ca="1" si="49"/>
        <v>100</v>
      </c>
      <c r="O285" s="14">
        <f t="shared" ca="1" si="47"/>
        <v>100</v>
      </c>
      <c r="P285" s="14"/>
    </row>
    <row r="286" spans="2:16" ht="23.25" customHeight="1" x14ac:dyDescent="0.3">
      <c r="B286" s="15">
        <f t="shared" ca="1" si="44"/>
        <v>1</v>
      </c>
      <c r="C286" s="16">
        <f t="shared" ca="1" si="40"/>
        <v>1</v>
      </c>
      <c r="D286" s="16">
        <f t="shared" ca="1" si="41"/>
        <v>1900</v>
      </c>
      <c r="E286" s="17" t="str">
        <f ca="1">IF(SUMIFS(Cotização!$J:$J,Cotização!$A:$A,C286,Cotização!$B:$B,D286,Cotização!$D:$D,"Fechamento")=0,E285,SUMIFS(Cotização!$J:$J,Cotização!$A:$A,C286,Cotização!$B:$B,D286,Cotização!$D:$D,"Fechamento"))</f>
        <v>Carteira</v>
      </c>
      <c r="F286" s="17" t="str">
        <f ca="1">IF(SUMIFS(Cotização!$F:$F,Cotização!$A:$A,$C286,Cotização!$B:$B,$D286,Cotização!$D:$D,"Fechamento")=0,F285,SUMIFS(Cotização!$F:$F,Cotização!$A:$A,$C286,Cotização!$B:$B,$D286,Cotização!$D:$D,"Fechamento"))</f>
        <v>$ Cota</v>
      </c>
      <c r="G286" s="46">
        <f t="shared" ca="1" si="42"/>
        <v>0</v>
      </c>
      <c r="H286" s="24">
        <f ca="1">IFERROR(VLOOKUP(B286,Preencher!B:C,2,0),0)</f>
        <v>0</v>
      </c>
      <c r="I286" s="18">
        <f t="shared" ca="1" si="43"/>
        <v>0</v>
      </c>
      <c r="J286" s="24">
        <f ca="1">IFERROR(VLOOKUP(B286,Preencher!B:D,3,0),0)</f>
        <v>0</v>
      </c>
      <c r="K286" s="46">
        <f t="shared" ca="1" si="45"/>
        <v>0</v>
      </c>
      <c r="L286" s="18" t="e">
        <f t="shared" ca="1" si="46"/>
        <v>#VALUE!</v>
      </c>
      <c r="M286" s="14">
        <f t="shared" ca="1" si="48"/>
        <v>100</v>
      </c>
      <c r="N286" s="14">
        <f t="shared" ca="1" si="49"/>
        <v>100</v>
      </c>
      <c r="O286" s="14">
        <f t="shared" ca="1" si="47"/>
        <v>100</v>
      </c>
      <c r="P286" s="14"/>
    </row>
    <row r="287" spans="2:16" ht="23.25" customHeight="1" x14ac:dyDescent="0.3">
      <c r="B287" s="15">
        <f t="shared" ca="1" si="44"/>
        <v>1</v>
      </c>
      <c r="C287" s="16">
        <f t="shared" ca="1" si="40"/>
        <v>1</v>
      </c>
      <c r="D287" s="16">
        <f t="shared" ca="1" si="41"/>
        <v>1900</v>
      </c>
      <c r="E287" s="17" t="str">
        <f ca="1">IF(SUMIFS(Cotização!$J:$J,Cotização!$A:$A,C287,Cotização!$B:$B,D287,Cotização!$D:$D,"Fechamento")=0,E286,SUMIFS(Cotização!$J:$J,Cotização!$A:$A,C287,Cotização!$B:$B,D287,Cotização!$D:$D,"Fechamento"))</f>
        <v>Carteira</v>
      </c>
      <c r="F287" s="17" t="str">
        <f ca="1">IF(SUMIFS(Cotização!$F:$F,Cotização!$A:$A,$C287,Cotização!$B:$B,$D287,Cotização!$D:$D,"Fechamento")=0,F286,SUMIFS(Cotização!$F:$F,Cotização!$A:$A,$C287,Cotização!$B:$B,$D287,Cotização!$D:$D,"Fechamento"))</f>
        <v>$ Cota</v>
      </c>
      <c r="G287" s="46">
        <f t="shared" ca="1" si="42"/>
        <v>0</v>
      </c>
      <c r="H287" s="24">
        <f ca="1">IFERROR(VLOOKUP(B287,Preencher!B:C,2,0),0)</f>
        <v>0</v>
      </c>
      <c r="I287" s="18">
        <f t="shared" ca="1" si="43"/>
        <v>0</v>
      </c>
      <c r="J287" s="24">
        <f ca="1">IFERROR(VLOOKUP(B287,Preencher!B:D,3,0),0)</f>
        <v>0</v>
      </c>
      <c r="K287" s="46">
        <f t="shared" ca="1" si="45"/>
        <v>0</v>
      </c>
      <c r="L287" s="18" t="e">
        <f t="shared" ca="1" si="46"/>
        <v>#VALUE!</v>
      </c>
      <c r="M287" s="14">
        <f t="shared" ca="1" si="48"/>
        <v>100</v>
      </c>
      <c r="N287" s="14">
        <f t="shared" ca="1" si="49"/>
        <v>100</v>
      </c>
      <c r="O287" s="14">
        <f t="shared" ca="1" si="47"/>
        <v>100</v>
      </c>
      <c r="P287" s="14"/>
    </row>
    <row r="288" spans="2:16" ht="23.25" customHeight="1" x14ac:dyDescent="0.3">
      <c r="B288" s="15">
        <f t="shared" ca="1" si="44"/>
        <v>1</v>
      </c>
      <c r="C288" s="16">
        <f t="shared" ca="1" si="40"/>
        <v>1</v>
      </c>
      <c r="D288" s="16">
        <f t="shared" ca="1" si="41"/>
        <v>1900</v>
      </c>
      <c r="E288" s="17" t="str">
        <f ca="1">IF(SUMIFS(Cotização!$J:$J,Cotização!$A:$A,C288,Cotização!$B:$B,D288,Cotização!$D:$D,"Fechamento")=0,E287,SUMIFS(Cotização!$J:$J,Cotização!$A:$A,C288,Cotização!$B:$B,D288,Cotização!$D:$D,"Fechamento"))</f>
        <v>Carteira</v>
      </c>
      <c r="F288" s="17" t="str">
        <f ca="1">IF(SUMIFS(Cotização!$F:$F,Cotização!$A:$A,$C288,Cotização!$B:$B,$D288,Cotização!$D:$D,"Fechamento")=0,F287,SUMIFS(Cotização!$F:$F,Cotização!$A:$A,$C288,Cotização!$B:$B,$D288,Cotização!$D:$D,"Fechamento"))</f>
        <v>$ Cota</v>
      </c>
      <c r="G288" s="46">
        <f t="shared" ca="1" si="42"/>
        <v>0</v>
      </c>
      <c r="H288" s="24">
        <f ca="1">IFERROR(VLOOKUP(B288,Preencher!B:C,2,0),0)</f>
        <v>0</v>
      </c>
      <c r="I288" s="18">
        <f t="shared" ca="1" si="43"/>
        <v>0</v>
      </c>
      <c r="J288" s="24">
        <f ca="1">IFERROR(VLOOKUP(B288,Preencher!B:D,3,0),0)</f>
        <v>0</v>
      </c>
      <c r="K288" s="46">
        <f t="shared" ca="1" si="45"/>
        <v>0</v>
      </c>
      <c r="L288" s="18" t="e">
        <f t="shared" ca="1" si="46"/>
        <v>#VALUE!</v>
      </c>
      <c r="M288" s="14">
        <f t="shared" ca="1" si="48"/>
        <v>100</v>
      </c>
      <c r="N288" s="14">
        <f t="shared" ca="1" si="49"/>
        <v>100</v>
      </c>
      <c r="O288" s="14">
        <f t="shared" ca="1" si="47"/>
        <v>100</v>
      </c>
      <c r="P288" s="14"/>
    </row>
    <row r="289" spans="2:16" ht="23.25" customHeight="1" x14ac:dyDescent="0.3">
      <c r="B289" s="15">
        <f t="shared" ca="1" si="44"/>
        <v>1</v>
      </c>
      <c r="C289" s="16">
        <f t="shared" ca="1" si="40"/>
        <v>1</v>
      </c>
      <c r="D289" s="16">
        <f t="shared" ca="1" si="41"/>
        <v>1900</v>
      </c>
      <c r="E289" s="17" t="str">
        <f ca="1">IF(SUMIFS(Cotização!$J:$J,Cotização!$A:$A,C289,Cotização!$B:$B,D289,Cotização!$D:$D,"Fechamento")=0,E288,SUMIFS(Cotização!$J:$J,Cotização!$A:$A,C289,Cotização!$B:$B,D289,Cotização!$D:$D,"Fechamento"))</f>
        <v>Carteira</v>
      </c>
      <c r="F289" s="17" t="str">
        <f ca="1">IF(SUMIFS(Cotização!$F:$F,Cotização!$A:$A,$C289,Cotização!$B:$B,$D289,Cotização!$D:$D,"Fechamento")=0,F288,SUMIFS(Cotização!$F:$F,Cotização!$A:$A,$C289,Cotização!$B:$B,$D289,Cotização!$D:$D,"Fechamento"))</f>
        <v>$ Cota</v>
      </c>
      <c r="G289" s="46">
        <f t="shared" ca="1" si="42"/>
        <v>0</v>
      </c>
      <c r="H289" s="24">
        <f ca="1">IFERROR(VLOOKUP(B289,Preencher!B:C,2,0),0)</f>
        <v>0</v>
      </c>
      <c r="I289" s="18">
        <f t="shared" ca="1" si="43"/>
        <v>0</v>
      </c>
      <c r="J289" s="24">
        <f ca="1">IFERROR(VLOOKUP(B289,Preencher!B:D,3,0),0)</f>
        <v>0</v>
      </c>
      <c r="K289" s="46">
        <f t="shared" ca="1" si="45"/>
        <v>0</v>
      </c>
      <c r="L289" s="18" t="e">
        <f t="shared" ca="1" si="46"/>
        <v>#VALUE!</v>
      </c>
      <c r="M289" s="14">
        <f t="shared" ca="1" si="48"/>
        <v>100</v>
      </c>
      <c r="N289" s="14">
        <f t="shared" ca="1" si="49"/>
        <v>100</v>
      </c>
      <c r="O289" s="14">
        <f t="shared" ca="1" si="47"/>
        <v>100</v>
      </c>
      <c r="P289" s="14"/>
    </row>
    <row r="290" spans="2:16" ht="23.25" customHeight="1" x14ac:dyDescent="0.3">
      <c r="B290" s="15">
        <f t="shared" ca="1" si="44"/>
        <v>1</v>
      </c>
      <c r="C290" s="16">
        <f t="shared" ca="1" si="40"/>
        <v>1</v>
      </c>
      <c r="D290" s="16">
        <f t="shared" ca="1" si="41"/>
        <v>1900</v>
      </c>
      <c r="E290" s="17" t="str">
        <f ca="1">IF(SUMIFS(Cotização!$J:$J,Cotização!$A:$A,C290,Cotização!$B:$B,D290,Cotização!$D:$D,"Fechamento")=0,E289,SUMIFS(Cotização!$J:$J,Cotização!$A:$A,C290,Cotização!$B:$B,D290,Cotização!$D:$D,"Fechamento"))</f>
        <v>Carteira</v>
      </c>
      <c r="F290" s="17" t="str">
        <f ca="1">IF(SUMIFS(Cotização!$F:$F,Cotização!$A:$A,$C290,Cotização!$B:$B,$D290,Cotização!$D:$D,"Fechamento")=0,F289,SUMIFS(Cotização!$F:$F,Cotização!$A:$A,$C290,Cotização!$B:$B,$D290,Cotização!$D:$D,"Fechamento"))</f>
        <v>$ Cota</v>
      </c>
      <c r="G290" s="46">
        <f t="shared" ca="1" si="42"/>
        <v>0</v>
      </c>
      <c r="H290" s="24">
        <f ca="1">IFERROR(VLOOKUP(B290,Preencher!B:C,2,0),0)</f>
        <v>0</v>
      </c>
      <c r="I290" s="18">
        <f t="shared" ca="1" si="43"/>
        <v>0</v>
      </c>
      <c r="J290" s="24">
        <f ca="1">IFERROR(VLOOKUP(B290,Preencher!B:D,3,0),0)</f>
        <v>0</v>
      </c>
      <c r="K290" s="46">
        <f t="shared" ca="1" si="45"/>
        <v>0</v>
      </c>
      <c r="L290" s="18" t="e">
        <f t="shared" ca="1" si="46"/>
        <v>#VALUE!</v>
      </c>
      <c r="M290" s="14">
        <f t="shared" ca="1" si="48"/>
        <v>100</v>
      </c>
      <c r="N290" s="14">
        <f t="shared" ca="1" si="49"/>
        <v>100</v>
      </c>
      <c r="O290" s="14">
        <f t="shared" ca="1" si="47"/>
        <v>100</v>
      </c>
      <c r="P290" s="14"/>
    </row>
    <row r="291" spans="2:16" ht="23.25" customHeight="1" x14ac:dyDescent="0.3">
      <c r="B291" s="15">
        <f t="shared" ca="1" si="44"/>
        <v>1</v>
      </c>
      <c r="C291" s="16">
        <f t="shared" ca="1" si="40"/>
        <v>1</v>
      </c>
      <c r="D291" s="16">
        <f t="shared" ca="1" si="41"/>
        <v>1900</v>
      </c>
      <c r="E291" s="17" t="str">
        <f ca="1">IF(SUMIFS(Cotização!$J:$J,Cotização!$A:$A,C291,Cotização!$B:$B,D291,Cotização!$D:$D,"Fechamento")=0,E290,SUMIFS(Cotização!$J:$J,Cotização!$A:$A,C291,Cotização!$B:$B,D291,Cotização!$D:$D,"Fechamento"))</f>
        <v>Carteira</v>
      </c>
      <c r="F291" s="17" t="str">
        <f ca="1">IF(SUMIFS(Cotização!$F:$F,Cotização!$A:$A,$C291,Cotização!$B:$B,$D291,Cotização!$D:$D,"Fechamento")=0,F290,SUMIFS(Cotização!$F:$F,Cotização!$A:$A,$C291,Cotização!$B:$B,$D291,Cotização!$D:$D,"Fechamento"))</f>
        <v>$ Cota</v>
      </c>
      <c r="G291" s="46">
        <f t="shared" ca="1" si="42"/>
        <v>0</v>
      </c>
      <c r="H291" s="24">
        <f ca="1">IFERROR(VLOOKUP(B291,Preencher!B:C,2,0),0)</f>
        <v>0</v>
      </c>
      <c r="I291" s="18">
        <f t="shared" ca="1" si="43"/>
        <v>0</v>
      </c>
      <c r="J291" s="24">
        <f ca="1">IFERROR(VLOOKUP(B291,Preencher!B:D,3,0),0)</f>
        <v>0</v>
      </c>
      <c r="K291" s="46">
        <f t="shared" ca="1" si="45"/>
        <v>0</v>
      </c>
      <c r="L291" s="18" t="e">
        <f t="shared" ca="1" si="46"/>
        <v>#VALUE!</v>
      </c>
      <c r="M291" s="14">
        <f t="shared" ca="1" si="48"/>
        <v>100</v>
      </c>
      <c r="N291" s="14">
        <f t="shared" ca="1" si="49"/>
        <v>100</v>
      </c>
      <c r="O291" s="14">
        <f t="shared" ca="1" si="47"/>
        <v>100</v>
      </c>
      <c r="P291" s="14"/>
    </row>
    <row r="292" spans="2:16" ht="23.25" customHeight="1" x14ac:dyDescent="0.3">
      <c r="B292" s="15">
        <f t="shared" ca="1" si="44"/>
        <v>1</v>
      </c>
      <c r="C292" s="16">
        <f t="shared" ca="1" si="40"/>
        <v>1</v>
      </c>
      <c r="D292" s="16">
        <f t="shared" ca="1" si="41"/>
        <v>1900</v>
      </c>
      <c r="E292" s="17" t="str">
        <f ca="1">IF(SUMIFS(Cotização!$J:$J,Cotização!$A:$A,C292,Cotização!$B:$B,D292,Cotização!$D:$D,"Fechamento")=0,E291,SUMIFS(Cotização!$J:$J,Cotização!$A:$A,C292,Cotização!$B:$B,D292,Cotização!$D:$D,"Fechamento"))</f>
        <v>Carteira</v>
      </c>
      <c r="F292" s="17" t="str">
        <f ca="1">IF(SUMIFS(Cotização!$F:$F,Cotização!$A:$A,$C292,Cotização!$B:$B,$D292,Cotização!$D:$D,"Fechamento")=0,F291,SUMIFS(Cotização!$F:$F,Cotização!$A:$A,$C292,Cotização!$B:$B,$D292,Cotização!$D:$D,"Fechamento"))</f>
        <v>$ Cota</v>
      </c>
      <c r="G292" s="46">
        <f t="shared" ca="1" si="42"/>
        <v>0</v>
      </c>
      <c r="H292" s="24">
        <f ca="1">IFERROR(VLOOKUP(B292,Preencher!B:C,2,0),0)</f>
        <v>0</v>
      </c>
      <c r="I292" s="18">
        <f t="shared" ca="1" si="43"/>
        <v>0</v>
      </c>
      <c r="J292" s="24">
        <f ca="1">IFERROR(VLOOKUP(B292,Preencher!B:D,3,0),0)</f>
        <v>0</v>
      </c>
      <c r="K292" s="46">
        <f t="shared" ca="1" si="45"/>
        <v>0</v>
      </c>
      <c r="L292" s="18" t="e">
        <f t="shared" ca="1" si="46"/>
        <v>#VALUE!</v>
      </c>
      <c r="M292" s="14">
        <f t="shared" ca="1" si="48"/>
        <v>100</v>
      </c>
      <c r="N292" s="14">
        <f t="shared" ca="1" si="49"/>
        <v>100</v>
      </c>
      <c r="O292" s="14">
        <f t="shared" ca="1" si="47"/>
        <v>100</v>
      </c>
      <c r="P292" s="14"/>
    </row>
    <row r="293" spans="2:16" ht="23.25" customHeight="1" x14ac:dyDescent="0.3">
      <c r="B293" s="15">
        <f t="shared" ca="1" si="44"/>
        <v>1</v>
      </c>
      <c r="C293" s="16">
        <f t="shared" ca="1" si="40"/>
        <v>1</v>
      </c>
      <c r="D293" s="16">
        <f t="shared" ca="1" si="41"/>
        <v>1900</v>
      </c>
      <c r="E293" s="17" t="str">
        <f ca="1">IF(SUMIFS(Cotização!$J:$J,Cotização!$A:$A,C293,Cotização!$B:$B,D293,Cotização!$D:$D,"Fechamento")=0,E292,SUMIFS(Cotização!$J:$J,Cotização!$A:$A,C293,Cotização!$B:$B,D293,Cotização!$D:$D,"Fechamento"))</f>
        <v>Carteira</v>
      </c>
      <c r="F293" s="17" t="str">
        <f ca="1">IF(SUMIFS(Cotização!$F:$F,Cotização!$A:$A,$C293,Cotização!$B:$B,$D293,Cotização!$D:$D,"Fechamento")=0,F292,SUMIFS(Cotização!$F:$F,Cotização!$A:$A,$C293,Cotização!$B:$B,$D293,Cotização!$D:$D,"Fechamento"))</f>
        <v>$ Cota</v>
      </c>
      <c r="G293" s="46">
        <f t="shared" ca="1" si="42"/>
        <v>0</v>
      </c>
      <c r="H293" s="24">
        <f ca="1">IFERROR(VLOOKUP(B293,Preencher!B:C,2,0),0)</f>
        <v>0</v>
      </c>
      <c r="I293" s="18">
        <f t="shared" ca="1" si="43"/>
        <v>0</v>
      </c>
      <c r="J293" s="24">
        <f ca="1">IFERROR(VLOOKUP(B293,Preencher!B:D,3,0),0)</f>
        <v>0</v>
      </c>
      <c r="K293" s="46">
        <f t="shared" ca="1" si="45"/>
        <v>0</v>
      </c>
      <c r="L293" s="18" t="e">
        <f t="shared" ca="1" si="46"/>
        <v>#VALUE!</v>
      </c>
      <c r="M293" s="14">
        <f t="shared" ca="1" si="48"/>
        <v>100</v>
      </c>
      <c r="N293" s="14">
        <f t="shared" ca="1" si="49"/>
        <v>100</v>
      </c>
      <c r="O293" s="14">
        <f t="shared" ca="1" si="47"/>
        <v>100</v>
      </c>
      <c r="P293" s="14"/>
    </row>
    <row r="294" spans="2:16" ht="23.25" customHeight="1" x14ac:dyDescent="0.3">
      <c r="B294" s="15">
        <f t="shared" ca="1" si="44"/>
        <v>1</v>
      </c>
      <c r="C294" s="16">
        <f t="shared" ca="1" si="40"/>
        <v>1</v>
      </c>
      <c r="D294" s="16">
        <f t="shared" ca="1" si="41"/>
        <v>1900</v>
      </c>
      <c r="E294" s="17" t="str">
        <f ca="1">IF(SUMIFS(Cotização!$J:$J,Cotização!$A:$A,C294,Cotização!$B:$B,D294,Cotização!$D:$D,"Fechamento")=0,E293,SUMIFS(Cotização!$J:$J,Cotização!$A:$A,C294,Cotização!$B:$B,D294,Cotização!$D:$D,"Fechamento"))</f>
        <v>Carteira</v>
      </c>
      <c r="F294" s="17" t="str">
        <f ca="1">IF(SUMIFS(Cotização!$F:$F,Cotização!$A:$A,$C294,Cotização!$B:$B,$D294,Cotização!$D:$D,"Fechamento")=0,F293,SUMIFS(Cotização!$F:$F,Cotização!$A:$A,$C294,Cotização!$B:$B,$D294,Cotização!$D:$D,"Fechamento"))</f>
        <v>$ Cota</v>
      </c>
      <c r="G294" s="46">
        <f t="shared" ca="1" si="42"/>
        <v>0</v>
      </c>
      <c r="H294" s="24">
        <f ca="1">IFERROR(VLOOKUP(B294,Preencher!B:C,2,0),0)</f>
        <v>0</v>
      </c>
      <c r="I294" s="18">
        <f t="shared" ca="1" si="43"/>
        <v>0</v>
      </c>
      <c r="J294" s="24">
        <f ca="1">IFERROR(VLOOKUP(B294,Preencher!B:D,3,0),0)</f>
        <v>0</v>
      </c>
      <c r="K294" s="46">
        <f t="shared" ca="1" si="45"/>
        <v>0</v>
      </c>
      <c r="L294" s="18" t="e">
        <f t="shared" ca="1" si="46"/>
        <v>#VALUE!</v>
      </c>
      <c r="M294" s="14">
        <f t="shared" ca="1" si="48"/>
        <v>100</v>
      </c>
      <c r="N294" s="14">
        <f t="shared" ca="1" si="49"/>
        <v>100</v>
      </c>
      <c r="O294" s="14">
        <f t="shared" ca="1" si="47"/>
        <v>100</v>
      </c>
      <c r="P294" s="14"/>
    </row>
    <row r="295" spans="2:16" ht="23.25" customHeight="1" x14ac:dyDescent="0.3">
      <c r="B295" s="15">
        <f t="shared" ca="1" si="44"/>
        <v>1</v>
      </c>
      <c r="C295" s="16">
        <f t="shared" ca="1" si="40"/>
        <v>1</v>
      </c>
      <c r="D295" s="16">
        <f t="shared" ca="1" si="41"/>
        <v>1900</v>
      </c>
      <c r="E295" s="17" t="str">
        <f ca="1">IF(SUMIFS(Cotização!$J:$J,Cotização!$A:$A,C295,Cotização!$B:$B,D295,Cotização!$D:$D,"Fechamento")=0,E294,SUMIFS(Cotização!$J:$J,Cotização!$A:$A,C295,Cotização!$B:$B,D295,Cotização!$D:$D,"Fechamento"))</f>
        <v>Carteira</v>
      </c>
      <c r="F295" s="17" t="str">
        <f ca="1">IF(SUMIFS(Cotização!$F:$F,Cotização!$A:$A,$C295,Cotização!$B:$B,$D295,Cotização!$D:$D,"Fechamento")=0,F294,SUMIFS(Cotização!$F:$F,Cotização!$A:$A,$C295,Cotização!$B:$B,$D295,Cotização!$D:$D,"Fechamento"))</f>
        <v>$ Cota</v>
      </c>
      <c r="G295" s="46">
        <f t="shared" ca="1" si="42"/>
        <v>0</v>
      </c>
      <c r="H295" s="24">
        <f ca="1">IFERROR(VLOOKUP(B295,Preencher!B:C,2,0),0)</f>
        <v>0</v>
      </c>
      <c r="I295" s="18">
        <f t="shared" ca="1" si="43"/>
        <v>0</v>
      </c>
      <c r="J295" s="24">
        <f ca="1">IFERROR(VLOOKUP(B295,Preencher!B:D,3,0),0)</f>
        <v>0</v>
      </c>
      <c r="K295" s="46">
        <f t="shared" ca="1" si="45"/>
        <v>0</v>
      </c>
      <c r="L295" s="18" t="e">
        <f t="shared" ca="1" si="46"/>
        <v>#VALUE!</v>
      </c>
      <c r="M295" s="14">
        <f t="shared" ca="1" si="48"/>
        <v>100</v>
      </c>
      <c r="N295" s="14">
        <f t="shared" ca="1" si="49"/>
        <v>100</v>
      </c>
      <c r="O295" s="14">
        <f t="shared" ca="1" si="47"/>
        <v>100</v>
      </c>
      <c r="P295" s="14"/>
    </row>
    <row r="296" spans="2:16" ht="23.25" customHeight="1" x14ac:dyDescent="0.3">
      <c r="B296" s="15">
        <f t="shared" ca="1" si="44"/>
        <v>1</v>
      </c>
      <c r="C296" s="16">
        <f t="shared" ca="1" si="40"/>
        <v>1</v>
      </c>
      <c r="D296" s="16">
        <f t="shared" ca="1" si="41"/>
        <v>1900</v>
      </c>
      <c r="E296" s="17" t="str">
        <f ca="1">IF(SUMIFS(Cotização!$J:$J,Cotização!$A:$A,C296,Cotização!$B:$B,D296,Cotização!$D:$D,"Fechamento")=0,E295,SUMIFS(Cotização!$J:$J,Cotização!$A:$A,C296,Cotização!$B:$B,D296,Cotização!$D:$D,"Fechamento"))</f>
        <v>Carteira</v>
      </c>
      <c r="F296" s="17" t="str">
        <f ca="1">IF(SUMIFS(Cotização!$F:$F,Cotização!$A:$A,$C296,Cotização!$B:$B,$D296,Cotização!$D:$D,"Fechamento")=0,F295,SUMIFS(Cotização!$F:$F,Cotização!$A:$A,$C296,Cotização!$B:$B,$D296,Cotização!$D:$D,"Fechamento"))</f>
        <v>$ Cota</v>
      </c>
      <c r="G296" s="46">
        <f t="shared" ca="1" si="42"/>
        <v>0</v>
      </c>
      <c r="H296" s="24">
        <f ca="1">IFERROR(VLOOKUP(B296,Preencher!B:C,2,0),0)</f>
        <v>0</v>
      </c>
      <c r="I296" s="18">
        <f t="shared" ca="1" si="43"/>
        <v>0</v>
      </c>
      <c r="J296" s="24">
        <f ca="1">IFERROR(VLOOKUP(B296,Preencher!B:D,3,0),0)</f>
        <v>0</v>
      </c>
      <c r="K296" s="46">
        <f t="shared" ca="1" si="45"/>
        <v>0</v>
      </c>
      <c r="L296" s="18" t="e">
        <f t="shared" ca="1" si="46"/>
        <v>#VALUE!</v>
      </c>
      <c r="M296" s="14">
        <f t="shared" ca="1" si="48"/>
        <v>100</v>
      </c>
      <c r="N296" s="14">
        <f t="shared" ca="1" si="49"/>
        <v>100</v>
      </c>
      <c r="O296" s="14">
        <f t="shared" ca="1" si="47"/>
        <v>100</v>
      </c>
      <c r="P296" s="14"/>
    </row>
    <row r="297" spans="2:16" ht="23.25" customHeight="1" x14ac:dyDescent="0.3">
      <c r="B297" s="15">
        <f t="shared" ca="1" si="44"/>
        <v>1</v>
      </c>
      <c r="C297" s="16">
        <f t="shared" ca="1" si="40"/>
        <v>1</v>
      </c>
      <c r="D297" s="16">
        <f t="shared" ca="1" si="41"/>
        <v>1900</v>
      </c>
      <c r="E297" s="17" t="str">
        <f ca="1">IF(SUMIFS(Cotização!$J:$J,Cotização!$A:$A,C297,Cotização!$B:$B,D297,Cotização!$D:$D,"Fechamento")=0,E296,SUMIFS(Cotização!$J:$J,Cotização!$A:$A,C297,Cotização!$B:$B,D297,Cotização!$D:$D,"Fechamento"))</f>
        <v>Carteira</v>
      </c>
      <c r="F297" s="17" t="str">
        <f ca="1">IF(SUMIFS(Cotização!$F:$F,Cotização!$A:$A,$C297,Cotização!$B:$B,$D297,Cotização!$D:$D,"Fechamento")=0,F296,SUMIFS(Cotização!$F:$F,Cotização!$A:$A,$C297,Cotização!$B:$B,$D297,Cotização!$D:$D,"Fechamento"))</f>
        <v>$ Cota</v>
      </c>
      <c r="G297" s="46">
        <f t="shared" ca="1" si="42"/>
        <v>0</v>
      </c>
      <c r="H297" s="24">
        <f ca="1">IFERROR(VLOOKUP(B297,Preencher!B:C,2,0),0)</f>
        <v>0</v>
      </c>
      <c r="I297" s="18">
        <f t="shared" ca="1" si="43"/>
        <v>0</v>
      </c>
      <c r="J297" s="24">
        <f ca="1">IFERROR(VLOOKUP(B297,Preencher!B:D,3,0),0)</f>
        <v>0</v>
      </c>
      <c r="K297" s="46">
        <f t="shared" ca="1" si="45"/>
        <v>0</v>
      </c>
      <c r="L297" s="18" t="e">
        <f t="shared" ca="1" si="46"/>
        <v>#VALUE!</v>
      </c>
      <c r="M297" s="14">
        <f t="shared" ca="1" si="48"/>
        <v>100</v>
      </c>
      <c r="N297" s="14">
        <f t="shared" ca="1" si="49"/>
        <v>100</v>
      </c>
      <c r="O297" s="14">
        <f t="shared" ca="1" si="47"/>
        <v>100</v>
      </c>
      <c r="P297" s="14"/>
    </row>
    <row r="298" spans="2:16" ht="23.25" customHeight="1" x14ac:dyDescent="0.3">
      <c r="B298" s="15">
        <f t="shared" ca="1" si="44"/>
        <v>1</v>
      </c>
      <c r="C298" s="16">
        <f t="shared" ca="1" si="40"/>
        <v>1</v>
      </c>
      <c r="D298" s="16">
        <f t="shared" ca="1" si="41"/>
        <v>1900</v>
      </c>
      <c r="E298" s="17" t="str">
        <f ca="1">IF(SUMIFS(Cotização!$J:$J,Cotização!$A:$A,C298,Cotização!$B:$B,D298,Cotização!$D:$D,"Fechamento")=0,E297,SUMIFS(Cotização!$J:$J,Cotização!$A:$A,C298,Cotização!$B:$B,D298,Cotização!$D:$D,"Fechamento"))</f>
        <v>Carteira</v>
      </c>
      <c r="F298" s="17" t="str">
        <f ca="1">IF(SUMIFS(Cotização!$F:$F,Cotização!$A:$A,$C298,Cotização!$B:$B,$D298,Cotização!$D:$D,"Fechamento")=0,F297,SUMIFS(Cotização!$F:$F,Cotização!$A:$A,$C298,Cotização!$B:$B,$D298,Cotização!$D:$D,"Fechamento"))</f>
        <v>$ Cota</v>
      </c>
      <c r="G298" s="46">
        <f t="shared" ca="1" si="42"/>
        <v>0</v>
      </c>
      <c r="H298" s="24">
        <f ca="1">IFERROR(VLOOKUP(B298,Preencher!B:C,2,0),0)</f>
        <v>0</v>
      </c>
      <c r="I298" s="18">
        <f t="shared" ca="1" si="43"/>
        <v>0</v>
      </c>
      <c r="J298" s="24">
        <f ca="1">IFERROR(VLOOKUP(B298,Preencher!B:D,3,0),0)</f>
        <v>0</v>
      </c>
      <c r="K298" s="46">
        <f t="shared" ca="1" si="45"/>
        <v>0</v>
      </c>
      <c r="L298" s="18" t="e">
        <f t="shared" ca="1" si="46"/>
        <v>#VALUE!</v>
      </c>
      <c r="M298" s="14">
        <f t="shared" ca="1" si="48"/>
        <v>100</v>
      </c>
      <c r="N298" s="14">
        <f t="shared" ca="1" si="49"/>
        <v>100</v>
      </c>
      <c r="O298" s="14">
        <f t="shared" ca="1" si="47"/>
        <v>100</v>
      </c>
      <c r="P298" s="14"/>
    </row>
    <row r="299" spans="2:16" ht="23.25" customHeight="1" x14ac:dyDescent="0.3">
      <c r="B299" s="15">
        <f t="shared" ca="1" si="44"/>
        <v>1</v>
      </c>
      <c r="C299" s="16">
        <f t="shared" ca="1" si="40"/>
        <v>1</v>
      </c>
      <c r="D299" s="16">
        <f t="shared" ca="1" si="41"/>
        <v>1900</v>
      </c>
      <c r="E299" s="17" t="str">
        <f ca="1">IF(SUMIFS(Cotização!$J:$J,Cotização!$A:$A,C299,Cotização!$B:$B,D299,Cotização!$D:$D,"Fechamento")=0,E298,SUMIFS(Cotização!$J:$J,Cotização!$A:$A,C299,Cotização!$B:$B,D299,Cotização!$D:$D,"Fechamento"))</f>
        <v>Carteira</v>
      </c>
      <c r="F299" s="17" t="str">
        <f ca="1">IF(SUMIFS(Cotização!$F:$F,Cotização!$A:$A,$C299,Cotização!$B:$B,$D299,Cotização!$D:$D,"Fechamento")=0,F298,SUMIFS(Cotização!$F:$F,Cotização!$A:$A,$C299,Cotização!$B:$B,$D299,Cotização!$D:$D,"Fechamento"))</f>
        <v>$ Cota</v>
      </c>
      <c r="G299" s="46">
        <f t="shared" ca="1" si="42"/>
        <v>0</v>
      </c>
      <c r="H299" s="24">
        <f ca="1">IFERROR(VLOOKUP(B299,Preencher!B:C,2,0),0)</f>
        <v>0</v>
      </c>
      <c r="I299" s="18">
        <f t="shared" ca="1" si="43"/>
        <v>0</v>
      </c>
      <c r="J299" s="24">
        <f ca="1">IFERROR(VLOOKUP(B299,Preencher!B:D,3,0),0)</f>
        <v>0</v>
      </c>
      <c r="K299" s="46">
        <f t="shared" ca="1" si="45"/>
        <v>0</v>
      </c>
      <c r="L299" s="18" t="e">
        <f t="shared" ca="1" si="46"/>
        <v>#VALUE!</v>
      </c>
      <c r="M299" s="14">
        <f t="shared" ca="1" si="48"/>
        <v>100</v>
      </c>
      <c r="N299" s="14">
        <f t="shared" ca="1" si="49"/>
        <v>100</v>
      </c>
      <c r="O299" s="14">
        <f t="shared" ca="1" si="47"/>
        <v>100</v>
      </c>
      <c r="P299" s="14"/>
    </row>
    <row r="300" spans="2:16" ht="23.25" customHeight="1" x14ac:dyDescent="0.3">
      <c r="B300" s="15">
        <f t="shared" ca="1" si="44"/>
        <v>1</v>
      </c>
      <c r="C300" s="16">
        <f t="shared" ca="1" si="40"/>
        <v>1</v>
      </c>
      <c r="D300" s="16">
        <f t="shared" ca="1" si="41"/>
        <v>1900</v>
      </c>
      <c r="E300" s="17" t="str">
        <f ca="1">IF(SUMIFS(Cotização!$J:$J,Cotização!$A:$A,C300,Cotização!$B:$B,D300,Cotização!$D:$D,"Fechamento")=0,E299,SUMIFS(Cotização!$J:$J,Cotização!$A:$A,C300,Cotização!$B:$B,D300,Cotização!$D:$D,"Fechamento"))</f>
        <v>Carteira</v>
      </c>
      <c r="F300" s="17" t="str">
        <f ca="1">IF(SUMIFS(Cotização!$F:$F,Cotização!$A:$A,$C300,Cotização!$B:$B,$D300,Cotização!$D:$D,"Fechamento")=0,F299,SUMIFS(Cotização!$F:$F,Cotização!$A:$A,$C300,Cotização!$B:$B,$D300,Cotização!$D:$D,"Fechamento"))</f>
        <v>$ Cota</v>
      </c>
      <c r="G300" s="46">
        <f t="shared" ca="1" si="42"/>
        <v>0</v>
      </c>
      <c r="H300" s="24">
        <f ca="1">IFERROR(VLOOKUP(B300,Preencher!B:C,2,0),0)</f>
        <v>0</v>
      </c>
      <c r="I300" s="18">
        <f t="shared" ca="1" si="43"/>
        <v>0</v>
      </c>
      <c r="J300" s="24">
        <f ca="1">IFERROR(VLOOKUP(B300,Preencher!B:D,3,0),0)</f>
        <v>0</v>
      </c>
      <c r="K300" s="46">
        <f t="shared" ca="1" si="45"/>
        <v>0</v>
      </c>
      <c r="L300" s="18" t="e">
        <f t="shared" ca="1" si="46"/>
        <v>#VALUE!</v>
      </c>
      <c r="M300" s="14">
        <f t="shared" ca="1" si="48"/>
        <v>100</v>
      </c>
      <c r="N300" s="14">
        <f t="shared" ca="1" si="49"/>
        <v>100</v>
      </c>
      <c r="O300" s="14">
        <f t="shared" ca="1" si="47"/>
        <v>100</v>
      </c>
      <c r="P300" s="14"/>
    </row>
    <row r="301" spans="2:16" ht="23.25" customHeight="1" x14ac:dyDescent="0.3">
      <c r="B301" s="15">
        <f t="shared" ca="1" si="44"/>
        <v>1</v>
      </c>
      <c r="C301" s="16">
        <f t="shared" ca="1" si="40"/>
        <v>1</v>
      </c>
      <c r="D301" s="16">
        <f t="shared" ca="1" si="41"/>
        <v>1900</v>
      </c>
      <c r="E301" s="17" t="str">
        <f ca="1">IF(SUMIFS(Cotização!$J:$J,Cotização!$A:$A,C301,Cotização!$B:$B,D301,Cotização!$D:$D,"Fechamento")=0,E300,SUMIFS(Cotização!$J:$J,Cotização!$A:$A,C301,Cotização!$B:$B,D301,Cotização!$D:$D,"Fechamento"))</f>
        <v>Carteira</v>
      </c>
      <c r="F301" s="17" t="str">
        <f ca="1">IF(SUMIFS(Cotização!$F:$F,Cotização!$A:$A,$C301,Cotização!$B:$B,$D301,Cotização!$D:$D,"Fechamento")=0,F300,SUMIFS(Cotização!$F:$F,Cotização!$A:$A,$C301,Cotização!$B:$B,$D301,Cotização!$D:$D,"Fechamento"))</f>
        <v>$ Cota</v>
      </c>
      <c r="G301" s="46">
        <f t="shared" ca="1" si="42"/>
        <v>0</v>
      </c>
      <c r="H301" s="24">
        <f ca="1">IFERROR(VLOOKUP(B301,Preencher!B:C,2,0),0)</f>
        <v>0</v>
      </c>
      <c r="I301" s="18">
        <f t="shared" ca="1" si="43"/>
        <v>0</v>
      </c>
      <c r="J301" s="24">
        <f ca="1">IFERROR(VLOOKUP(B301,Preencher!B:D,3,0),0)</f>
        <v>0</v>
      </c>
      <c r="K301" s="46">
        <f t="shared" ca="1" si="45"/>
        <v>0</v>
      </c>
      <c r="L301" s="18" t="e">
        <f t="shared" ca="1" si="46"/>
        <v>#VALUE!</v>
      </c>
      <c r="M301" s="14">
        <f t="shared" ca="1" si="48"/>
        <v>100</v>
      </c>
      <c r="N301" s="14">
        <f t="shared" ca="1" si="49"/>
        <v>100</v>
      </c>
      <c r="O301" s="14">
        <f t="shared" ca="1" si="47"/>
        <v>100</v>
      </c>
      <c r="P301" s="14"/>
    </row>
    <row r="302" spans="2:16" ht="23.25" customHeight="1" x14ac:dyDescent="0.3">
      <c r="B302" s="15">
        <f t="shared" ca="1" si="44"/>
        <v>1</v>
      </c>
      <c r="C302" s="16">
        <f t="shared" ca="1" si="40"/>
        <v>1</v>
      </c>
      <c r="D302" s="16">
        <f t="shared" ca="1" si="41"/>
        <v>1900</v>
      </c>
      <c r="E302" s="17" t="str">
        <f ca="1">IF(SUMIFS(Cotização!$J:$J,Cotização!$A:$A,C302,Cotização!$B:$B,D302,Cotização!$D:$D,"Fechamento")=0,E301,SUMIFS(Cotização!$J:$J,Cotização!$A:$A,C302,Cotização!$B:$B,D302,Cotização!$D:$D,"Fechamento"))</f>
        <v>Carteira</v>
      </c>
      <c r="F302" s="17" t="str">
        <f ca="1">IF(SUMIFS(Cotização!$F:$F,Cotização!$A:$A,$C302,Cotização!$B:$B,$D302,Cotização!$D:$D,"Fechamento")=0,F301,SUMIFS(Cotização!$F:$F,Cotização!$A:$A,$C302,Cotização!$B:$B,$D302,Cotização!$D:$D,"Fechamento"))</f>
        <v>$ Cota</v>
      </c>
      <c r="G302" s="46">
        <f t="shared" ca="1" si="42"/>
        <v>0</v>
      </c>
      <c r="H302" s="24">
        <f ca="1">IFERROR(VLOOKUP(B302,Preencher!B:C,2,0),0)</f>
        <v>0</v>
      </c>
      <c r="I302" s="18">
        <f t="shared" ca="1" si="43"/>
        <v>0</v>
      </c>
      <c r="J302" s="24">
        <f ca="1">IFERROR(VLOOKUP(B302,Preencher!B:D,3,0),0)</f>
        <v>0</v>
      </c>
      <c r="K302" s="46">
        <f t="shared" ca="1" si="45"/>
        <v>0</v>
      </c>
      <c r="L302" s="18" t="e">
        <f t="shared" ca="1" si="46"/>
        <v>#VALUE!</v>
      </c>
      <c r="M302" s="14">
        <f t="shared" ca="1" si="48"/>
        <v>100</v>
      </c>
      <c r="N302" s="14">
        <f t="shared" ca="1" si="49"/>
        <v>100</v>
      </c>
      <c r="O302" s="14">
        <f t="shared" ca="1" si="47"/>
        <v>100</v>
      </c>
      <c r="P302" s="14"/>
    </row>
    <row r="303" spans="2:16" ht="23.25" customHeight="1" x14ac:dyDescent="0.3">
      <c r="B303" s="15">
        <f t="shared" ca="1" si="44"/>
        <v>1</v>
      </c>
      <c r="C303" s="16">
        <f t="shared" ref="C303:C366" ca="1" si="50">MONTH(B303)</f>
        <v>1</v>
      </c>
      <c r="D303" s="16">
        <f t="shared" ref="D303:D366" ca="1" si="51">YEAR(B303)</f>
        <v>1900</v>
      </c>
      <c r="E303" s="17" t="str">
        <f ca="1">IF(SUMIFS(Cotização!$J:$J,Cotização!$A:$A,C303,Cotização!$B:$B,D303,Cotização!$D:$D,"Fechamento")=0,E302,SUMIFS(Cotização!$J:$J,Cotização!$A:$A,C303,Cotização!$B:$B,D303,Cotização!$D:$D,"Fechamento"))</f>
        <v>Carteira</v>
      </c>
      <c r="F303" s="17" t="str">
        <f ca="1">IF(SUMIFS(Cotização!$F:$F,Cotização!$A:$A,$C303,Cotização!$B:$B,$D303,Cotização!$D:$D,"Fechamento")=0,F302,SUMIFS(Cotização!$F:$F,Cotização!$A:$A,$C303,Cotização!$B:$B,$D303,Cotização!$D:$D,"Fechamento"))</f>
        <v>$ Cota</v>
      </c>
      <c r="G303" s="46">
        <f t="shared" ref="G303:G366" ca="1" si="52">IFERROR((F303/F302-1)*100,0)</f>
        <v>0</v>
      </c>
      <c r="H303" s="24">
        <f ca="1">IFERROR(VLOOKUP(B303,Preencher!B:C,2,0),0)</f>
        <v>0</v>
      </c>
      <c r="I303" s="18">
        <f t="shared" ref="I303:I366" ca="1" si="53">IFERROR(INT((G303/H303)*100),0)</f>
        <v>0</v>
      </c>
      <c r="J303" s="24">
        <f ca="1">IFERROR(VLOOKUP(B303,Preencher!B:D,3,0),0)</f>
        <v>0</v>
      </c>
      <c r="K303" s="46">
        <f t="shared" ca="1" si="45"/>
        <v>0</v>
      </c>
      <c r="L303" s="18" t="e">
        <f t="shared" ca="1" si="46"/>
        <v>#VALUE!</v>
      </c>
      <c r="M303" s="14">
        <f t="shared" ca="1" si="48"/>
        <v>100</v>
      </c>
      <c r="N303" s="14">
        <f t="shared" ca="1" si="49"/>
        <v>100</v>
      </c>
      <c r="O303" s="14">
        <f t="shared" ca="1" si="47"/>
        <v>100</v>
      </c>
      <c r="P303" s="14"/>
    </row>
    <row r="304" spans="2:16" ht="23.25" customHeight="1" x14ac:dyDescent="0.3">
      <c r="B304" s="15">
        <f t="shared" ca="1" si="44"/>
        <v>1</v>
      </c>
      <c r="C304" s="16">
        <f t="shared" ca="1" si="50"/>
        <v>1</v>
      </c>
      <c r="D304" s="16">
        <f t="shared" ca="1" si="51"/>
        <v>1900</v>
      </c>
      <c r="E304" s="17" t="str">
        <f ca="1">IF(SUMIFS(Cotização!$J:$J,Cotização!$A:$A,C304,Cotização!$B:$B,D304,Cotização!$D:$D,"Fechamento")=0,E303,SUMIFS(Cotização!$J:$J,Cotização!$A:$A,C304,Cotização!$B:$B,D304,Cotização!$D:$D,"Fechamento"))</f>
        <v>Carteira</v>
      </c>
      <c r="F304" s="17" t="str">
        <f ca="1">IF(SUMIFS(Cotização!$F:$F,Cotização!$A:$A,$C304,Cotização!$B:$B,$D304,Cotização!$D:$D,"Fechamento")=0,F303,SUMIFS(Cotização!$F:$F,Cotização!$A:$A,$C304,Cotização!$B:$B,$D304,Cotização!$D:$D,"Fechamento"))</f>
        <v>$ Cota</v>
      </c>
      <c r="G304" s="46">
        <f t="shared" ca="1" si="52"/>
        <v>0</v>
      </c>
      <c r="H304" s="24">
        <f ca="1">IFERROR(VLOOKUP(B304,Preencher!B:C,2,0),0)</f>
        <v>0</v>
      </c>
      <c r="I304" s="18">
        <f t="shared" ca="1" si="53"/>
        <v>0</v>
      </c>
      <c r="J304" s="24">
        <f ca="1">IFERROR(VLOOKUP(B304,Preencher!B:D,3,0),0)</f>
        <v>0</v>
      </c>
      <c r="K304" s="46">
        <f t="shared" ca="1" si="45"/>
        <v>0</v>
      </c>
      <c r="L304" s="18" t="e">
        <f t="shared" ca="1" si="46"/>
        <v>#VALUE!</v>
      </c>
      <c r="M304" s="14">
        <f t="shared" ca="1" si="48"/>
        <v>100</v>
      </c>
      <c r="N304" s="14">
        <f t="shared" ca="1" si="49"/>
        <v>100</v>
      </c>
      <c r="O304" s="14">
        <f t="shared" ca="1" si="47"/>
        <v>100</v>
      </c>
      <c r="P304" s="14"/>
    </row>
    <row r="305" spans="2:16" ht="23.25" customHeight="1" x14ac:dyDescent="0.3">
      <c r="B305" s="15">
        <f t="shared" ca="1" si="44"/>
        <v>1</v>
      </c>
      <c r="C305" s="16">
        <f t="shared" ca="1" si="50"/>
        <v>1</v>
      </c>
      <c r="D305" s="16">
        <f t="shared" ca="1" si="51"/>
        <v>1900</v>
      </c>
      <c r="E305" s="17" t="str">
        <f ca="1">IF(SUMIFS(Cotização!$J:$J,Cotização!$A:$A,C305,Cotização!$B:$B,D305,Cotização!$D:$D,"Fechamento")=0,E304,SUMIFS(Cotização!$J:$J,Cotização!$A:$A,C305,Cotização!$B:$B,D305,Cotização!$D:$D,"Fechamento"))</f>
        <v>Carteira</v>
      </c>
      <c r="F305" s="17" t="str">
        <f ca="1">IF(SUMIFS(Cotização!$F:$F,Cotização!$A:$A,$C305,Cotização!$B:$B,$D305,Cotização!$D:$D,"Fechamento")=0,F304,SUMIFS(Cotização!$F:$F,Cotização!$A:$A,$C305,Cotização!$B:$B,$D305,Cotização!$D:$D,"Fechamento"))</f>
        <v>$ Cota</v>
      </c>
      <c r="G305" s="46">
        <f t="shared" ca="1" si="52"/>
        <v>0</v>
      </c>
      <c r="H305" s="24">
        <f ca="1">IFERROR(VLOOKUP(B305,Preencher!B:C,2,0),0)</f>
        <v>0</v>
      </c>
      <c r="I305" s="18">
        <f t="shared" ca="1" si="53"/>
        <v>0</v>
      </c>
      <c r="J305" s="24">
        <f ca="1">IFERROR(VLOOKUP(B305,Preencher!B:D,3,0),0)</f>
        <v>0</v>
      </c>
      <c r="K305" s="46">
        <f t="shared" ca="1" si="45"/>
        <v>0</v>
      </c>
      <c r="L305" s="18" t="e">
        <f t="shared" ca="1" si="46"/>
        <v>#VALUE!</v>
      </c>
      <c r="M305" s="14">
        <f t="shared" ca="1" si="48"/>
        <v>100</v>
      </c>
      <c r="N305" s="14">
        <f t="shared" ca="1" si="49"/>
        <v>100</v>
      </c>
      <c r="O305" s="14">
        <f t="shared" ca="1" si="47"/>
        <v>100</v>
      </c>
      <c r="P305" s="14"/>
    </row>
    <row r="306" spans="2:16" ht="23.25" customHeight="1" x14ac:dyDescent="0.3">
      <c r="B306" s="15">
        <f t="shared" ca="1" si="44"/>
        <v>1</v>
      </c>
      <c r="C306" s="16">
        <f t="shared" ca="1" si="50"/>
        <v>1</v>
      </c>
      <c r="D306" s="16">
        <f t="shared" ca="1" si="51"/>
        <v>1900</v>
      </c>
      <c r="E306" s="17" t="str">
        <f ca="1">IF(SUMIFS(Cotização!$J:$J,Cotização!$A:$A,C306,Cotização!$B:$B,D306,Cotização!$D:$D,"Fechamento")=0,E305,SUMIFS(Cotização!$J:$J,Cotização!$A:$A,C306,Cotização!$B:$B,D306,Cotização!$D:$D,"Fechamento"))</f>
        <v>Carteira</v>
      </c>
      <c r="F306" s="17" t="str">
        <f ca="1">IF(SUMIFS(Cotização!$F:$F,Cotização!$A:$A,$C306,Cotização!$B:$B,$D306,Cotização!$D:$D,"Fechamento")=0,F305,SUMIFS(Cotização!$F:$F,Cotização!$A:$A,$C306,Cotização!$B:$B,$D306,Cotização!$D:$D,"Fechamento"))</f>
        <v>$ Cota</v>
      </c>
      <c r="G306" s="46">
        <f t="shared" ca="1" si="52"/>
        <v>0</v>
      </c>
      <c r="H306" s="24">
        <f ca="1">IFERROR(VLOOKUP(B306,Preencher!B:C,2,0),0)</f>
        <v>0</v>
      </c>
      <c r="I306" s="18">
        <f t="shared" ca="1" si="53"/>
        <v>0</v>
      </c>
      <c r="J306" s="24">
        <f ca="1">IFERROR(VLOOKUP(B306,Preencher!B:D,3,0),0)</f>
        <v>0</v>
      </c>
      <c r="K306" s="46">
        <f t="shared" ca="1" si="45"/>
        <v>0</v>
      </c>
      <c r="L306" s="18" t="e">
        <f t="shared" ca="1" si="46"/>
        <v>#VALUE!</v>
      </c>
      <c r="M306" s="14">
        <f t="shared" ca="1" si="48"/>
        <v>100</v>
      </c>
      <c r="N306" s="14">
        <f t="shared" ca="1" si="49"/>
        <v>100</v>
      </c>
      <c r="O306" s="14">
        <f t="shared" ca="1" si="47"/>
        <v>100</v>
      </c>
      <c r="P306" s="14"/>
    </row>
    <row r="307" spans="2:16" ht="23.25" customHeight="1" x14ac:dyDescent="0.3">
      <c r="B307" s="15">
        <f t="shared" ca="1" si="44"/>
        <v>1</v>
      </c>
      <c r="C307" s="16">
        <f t="shared" ca="1" si="50"/>
        <v>1</v>
      </c>
      <c r="D307" s="16">
        <f t="shared" ca="1" si="51"/>
        <v>1900</v>
      </c>
      <c r="E307" s="17" t="str">
        <f ca="1">IF(SUMIFS(Cotização!$J:$J,Cotização!$A:$A,C307,Cotização!$B:$B,D307,Cotização!$D:$D,"Fechamento")=0,E306,SUMIFS(Cotização!$J:$J,Cotização!$A:$A,C307,Cotização!$B:$B,D307,Cotização!$D:$D,"Fechamento"))</f>
        <v>Carteira</v>
      </c>
      <c r="F307" s="17" t="str">
        <f ca="1">IF(SUMIFS(Cotização!$F:$F,Cotização!$A:$A,$C307,Cotização!$B:$B,$D307,Cotização!$D:$D,"Fechamento")=0,F306,SUMIFS(Cotização!$F:$F,Cotização!$A:$A,$C307,Cotização!$B:$B,$D307,Cotização!$D:$D,"Fechamento"))</f>
        <v>$ Cota</v>
      </c>
      <c r="G307" s="46">
        <f t="shared" ca="1" si="52"/>
        <v>0</v>
      </c>
      <c r="H307" s="24">
        <f ca="1">IFERROR(VLOOKUP(B307,Preencher!B:C,2,0),0)</f>
        <v>0</v>
      </c>
      <c r="I307" s="18">
        <f t="shared" ca="1" si="53"/>
        <v>0</v>
      </c>
      <c r="J307" s="24">
        <f ca="1">IFERROR(VLOOKUP(B307,Preencher!B:D,3,0),0)</f>
        <v>0</v>
      </c>
      <c r="K307" s="46">
        <f t="shared" ca="1" si="45"/>
        <v>0</v>
      </c>
      <c r="L307" s="18" t="e">
        <f t="shared" ca="1" si="46"/>
        <v>#VALUE!</v>
      </c>
      <c r="M307" s="14">
        <f t="shared" ca="1" si="48"/>
        <v>100</v>
      </c>
      <c r="N307" s="14">
        <f t="shared" ca="1" si="49"/>
        <v>100</v>
      </c>
      <c r="O307" s="14">
        <f t="shared" ca="1" si="47"/>
        <v>100</v>
      </c>
      <c r="P307" s="14"/>
    </row>
    <row r="308" spans="2:16" ht="23.25" customHeight="1" x14ac:dyDescent="0.3">
      <c r="B308" s="15">
        <f t="shared" ca="1" si="44"/>
        <v>1</v>
      </c>
      <c r="C308" s="16">
        <f t="shared" ca="1" si="50"/>
        <v>1</v>
      </c>
      <c r="D308" s="16">
        <f t="shared" ca="1" si="51"/>
        <v>1900</v>
      </c>
      <c r="E308" s="17" t="str">
        <f ca="1">IF(SUMIFS(Cotização!$J:$J,Cotização!$A:$A,C308,Cotização!$B:$B,D308,Cotização!$D:$D,"Fechamento")=0,E307,SUMIFS(Cotização!$J:$J,Cotização!$A:$A,C308,Cotização!$B:$B,D308,Cotização!$D:$D,"Fechamento"))</f>
        <v>Carteira</v>
      </c>
      <c r="F308" s="17" t="str">
        <f ca="1">IF(SUMIFS(Cotização!$F:$F,Cotização!$A:$A,$C308,Cotização!$B:$B,$D308,Cotização!$D:$D,"Fechamento")=0,F307,SUMIFS(Cotização!$F:$F,Cotização!$A:$A,$C308,Cotização!$B:$B,$D308,Cotização!$D:$D,"Fechamento"))</f>
        <v>$ Cota</v>
      </c>
      <c r="G308" s="46">
        <f t="shared" ca="1" si="52"/>
        <v>0</v>
      </c>
      <c r="H308" s="24">
        <f ca="1">IFERROR(VLOOKUP(B308,Preencher!B:C,2,0),0)</f>
        <v>0</v>
      </c>
      <c r="I308" s="18">
        <f t="shared" ca="1" si="53"/>
        <v>0</v>
      </c>
      <c r="J308" s="24">
        <f ca="1">IFERROR(VLOOKUP(B308,Preencher!B:D,3,0),0)</f>
        <v>0</v>
      </c>
      <c r="K308" s="46">
        <f t="shared" ca="1" si="45"/>
        <v>0</v>
      </c>
      <c r="L308" s="18" t="e">
        <f t="shared" ca="1" si="46"/>
        <v>#VALUE!</v>
      </c>
      <c r="M308" s="14">
        <f t="shared" ca="1" si="48"/>
        <v>100</v>
      </c>
      <c r="N308" s="14">
        <f t="shared" ca="1" si="49"/>
        <v>100</v>
      </c>
      <c r="O308" s="14">
        <f t="shared" ca="1" si="47"/>
        <v>100</v>
      </c>
      <c r="P308" s="14"/>
    </row>
    <row r="309" spans="2:16" ht="23.25" customHeight="1" x14ac:dyDescent="0.3">
      <c r="B309" s="15">
        <f t="shared" ca="1" si="44"/>
        <v>1</v>
      </c>
      <c r="C309" s="16">
        <f t="shared" ca="1" si="50"/>
        <v>1</v>
      </c>
      <c r="D309" s="16">
        <f t="shared" ca="1" si="51"/>
        <v>1900</v>
      </c>
      <c r="E309" s="17" t="str">
        <f ca="1">IF(SUMIFS(Cotização!$J:$J,Cotização!$A:$A,C309,Cotização!$B:$B,D309,Cotização!$D:$D,"Fechamento")=0,E308,SUMIFS(Cotização!$J:$J,Cotização!$A:$A,C309,Cotização!$B:$B,D309,Cotização!$D:$D,"Fechamento"))</f>
        <v>Carteira</v>
      </c>
      <c r="F309" s="17" t="str">
        <f ca="1">IF(SUMIFS(Cotização!$F:$F,Cotização!$A:$A,$C309,Cotização!$B:$B,$D309,Cotização!$D:$D,"Fechamento")=0,F308,SUMIFS(Cotização!$F:$F,Cotização!$A:$A,$C309,Cotização!$B:$B,$D309,Cotização!$D:$D,"Fechamento"))</f>
        <v>$ Cota</v>
      </c>
      <c r="G309" s="46">
        <f t="shared" ca="1" si="52"/>
        <v>0</v>
      </c>
      <c r="H309" s="24">
        <f ca="1">IFERROR(VLOOKUP(B309,Preencher!B:C,2,0),0)</f>
        <v>0</v>
      </c>
      <c r="I309" s="18">
        <f t="shared" ca="1" si="53"/>
        <v>0</v>
      </c>
      <c r="J309" s="24">
        <f ca="1">IFERROR(VLOOKUP(B309,Preencher!B:D,3,0),0)</f>
        <v>0</v>
      </c>
      <c r="K309" s="46">
        <f t="shared" ca="1" si="45"/>
        <v>0</v>
      </c>
      <c r="L309" s="18" t="e">
        <f t="shared" ca="1" si="46"/>
        <v>#VALUE!</v>
      </c>
      <c r="M309" s="14">
        <f t="shared" ca="1" si="48"/>
        <v>100</v>
      </c>
      <c r="N309" s="14">
        <f t="shared" ca="1" si="49"/>
        <v>100</v>
      </c>
      <c r="O309" s="14">
        <f t="shared" ca="1" si="47"/>
        <v>100</v>
      </c>
      <c r="P309" s="14"/>
    </row>
    <row r="310" spans="2:16" ht="23.25" customHeight="1" x14ac:dyDescent="0.3">
      <c r="B310" s="15">
        <f t="shared" ca="1" si="44"/>
        <v>1</v>
      </c>
      <c r="C310" s="16">
        <f t="shared" ca="1" si="50"/>
        <v>1</v>
      </c>
      <c r="D310" s="16">
        <f t="shared" ca="1" si="51"/>
        <v>1900</v>
      </c>
      <c r="E310" s="17" t="str">
        <f ca="1">IF(SUMIFS(Cotização!$J:$J,Cotização!$A:$A,C310,Cotização!$B:$B,D310,Cotização!$D:$D,"Fechamento")=0,E309,SUMIFS(Cotização!$J:$J,Cotização!$A:$A,C310,Cotização!$B:$B,D310,Cotização!$D:$D,"Fechamento"))</f>
        <v>Carteira</v>
      </c>
      <c r="F310" s="17" t="str">
        <f ca="1">IF(SUMIFS(Cotização!$F:$F,Cotização!$A:$A,$C310,Cotização!$B:$B,$D310,Cotização!$D:$D,"Fechamento")=0,F309,SUMIFS(Cotização!$F:$F,Cotização!$A:$A,$C310,Cotização!$B:$B,$D310,Cotização!$D:$D,"Fechamento"))</f>
        <v>$ Cota</v>
      </c>
      <c r="G310" s="46">
        <f t="shared" ca="1" si="52"/>
        <v>0</v>
      </c>
      <c r="H310" s="24">
        <f ca="1">IFERROR(VLOOKUP(B310,Preencher!B:C,2,0),0)</f>
        <v>0</v>
      </c>
      <c r="I310" s="18">
        <f t="shared" ca="1" si="53"/>
        <v>0</v>
      </c>
      <c r="J310" s="24">
        <f ca="1">IFERROR(VLOOKUP(B310,Preencher!B:D,3,0),0)</f>
        <v>0</v>
      </c>
      <c r="K310" s="46">
        <f t="shared" ca="1" si="45"/>
        <v>0</v>
      </c>
      <c r="L310" s="18" t="e">
        <f t="shared" ca="1" si="46"/>
        <v>#VALUE!</v>
      </c>
      <c r="M310" s="14">
        <f t="shared" ca="1" si="48"/>
        <v>100</v>
      </c>
      <c r="N310" s="14">
        <f t="shared" ca="1" si="49"/>
        <v>100</v>
      </c>
      <c r="O310" s="14">
        <f t="shared" ca="1" si="47"/>
        <v>100</v>
      </c>
      <c r="P310" s="14"/>
    </row>
    <row r="311" spans="2:16" ht="23.25" customHeight="1" x14ac:dyDescent="0.3">
      <c r="B311" s="15">
        <f t="shared" ca="1" si="44"/>
        <v>1</v>
      </c>
      <c r="C311" s="16">
        <f t="shared" ca="1" si="50"/>
        <v>1</v>
      </c>
      <c r="D311" s="16">
        <f t="shared" ca="1" si="51"/>
        <v>1900</v>
      </c>
      <c r="E311" s="17" t="str">
        <f ca="1">IF(SUMIFS(Cotização!$J:$J,Cotização!$A:$A,C311,Cotização!$B:$B,D311,Cotização!$D:$D,"Fechamento")=0,E310,SUMIFS(Cotização!$J:$J,Cotização!$A:$A,C311,Cotização!$B:$B,D311,Cotização!$D:$D,"Fechamento"))</f>
        <v>Carteira</v>
      </c>
      <c r="F311" s="17" t="str">
        <f ca="1">IF(SUMIFS(Cotização!$F:$F,Cotização!$A:$A,$C311,Cotização!$B:$B,$D311,Cotização!$D:$D,"Fechamento")=0,F310,SUMIFS(Cotização!$F:$F,Cotização!$A:$A,$C311,Cotização!$B:$B,$D311,Cotização!$D:$D,"Fechamento"))</f>
        <v>$ Cota</v>
      </c>
      <c r="G311" s="46">
        <f t="shared" ca="1" si="52"/>
        <v>0</v>
      </c>
      <c r="H311" s="24">
        <f ca="1">IFERROR(VLOOKUP(B311,Preencher!B:C,2,0),0)</f>
        <v>0</v>
      </c>
      <c r="I311" s="18">
        <f t="shared" ca="1" si="53"/>
        <v>0</v>
      </c>
      <c r="J311" s="24">
        <f ca="1">IFERROR(VLOOKUP(B311,Preencher!B:D,3,0),0)</f>
        <v>0</v>
      </c>
      <c r="K311" s="46">
        <f t="shared" ca="1" si="45"/>
        <v>0</v>
      </c>
      <c r="L311" s="18" t="e">
        <f t="shared" ca="1" si="46"/>
        <v>#VALUE!</v>
      </c>
      <c r="M311" s="14">
        <f t="shared" ca="1" si="48"/>
        <v>100</v>
      </c>
      <c r="N311" s="14">
        <f t="shared" ca="1" si="49"/>
        <v>100</v>
      </c>
      <c r="O311" s="14">
        <f t="shared" ca="1" si="47"/>
        <v>100</v>
      </c>
      <c r="P311" s="14"/>
    </row>
    <row r="312" spans="2:16" ht="23.25" customHeight="1" x14ac:dyDescent="0.3">
      <c r="B312" s="15">
        <f t="shared" ca="1" si="44"/>
        <v>1</v>
      </c>
      <c r="C312" s="16">
        <f t="shared" ca="1" si="50"/>
        <v>1</v>
      </c>
      <c r="D312" s="16">
        <f t="shared" ca="1" si="51"/>
        <v>1900</v>
      </c>
      <c r="E312" s="17" t="str">
        <f ca="1">IF(SUMIFS(Cotização!$J:$J,Cotização!$A:$A,C312,Cotização!$B:$B,D312,Cotização!$D:$D,"Fechamento")=0,E311,SUMIFS(Cotização!$J:$J,Cotização!$A:$A,C312,Cotização!$B:$B,D312,Cotização!$D:$D,"Fechamento"))</f>
        <v>Carteira</v>
      </c>
      <c r="F312" s="17" t="str">
        <f ca="1">IF(SUMIFS(Cotização!$F:$F,Cotização!$A:$A,$C312,Cotização!$B:$B,$D312,Cotização!$D:$D,"Fechamento")=0,F311,SUMIFS(Cotização!$F:$F,Cotização!$A:$A,$C312,Cotização!$B:$B,$D312,Cotização!$D:$D,"Fechamento"))</f>
        <v>$ Cota</v>
      </c>
      <c r="G312" s="46">
        <f t="shared" ca="1" si="52"/>
        <v>0</v>
      </c>
      <c r="H312" s="24">
        <f ca="1">IFERROR(VLOOKUP(B312,Preencher!B:C,2,0),0)</f>
        <v>0</v>
      </c>
      <c r="I312" s="18">
        <f t="shared" ca="1" si="53"/>
        <v>0</v>
      </c>
      <c r="J312" s="24">
        <f ca="1">IFERROR(VLOOKUP(B312,Preencher!B:D,3,0),0)</f>
        <v>0</v>
      </c>
      <c r="K312" s="46">
        <f t="shared" ca="1" si="45"/>
        <v>0</v>
      </c>
      <c r="L312" s="18" t="e">
        <f t="shared" ca="1" si="46"/>
        <v>#VALUE!</v>
      </c>
      <c r="M312" s="14">
        <f t="shared" ca="1" si="48"/>
        <v>100</v>
      </c>
      <c r="N312" s="14">
        <f t="shared" ca="1" si="49"/>
        <v>100</v>
      </c>
      <c r="O312" s="14">
        <f t="shared" ca="1" si="47"/>
        <v>100</v>
      </c>
      <c r="P312" s="14"/>
    </row>
    <row r="313" spans="2:16" ht="23.25" customHeight="1" x14ac:dyDescent="0.3">
      <c r="B313" s="15">
        <f t="shared" ca="1" si="44"/>
        <v>1</v>
      </c>
      <c r="C313" s="16">
        <f t="shared" ca="1" si="50"/>
        <v>1</v>
      </c>
      <c r="D313" s="16">
        <f t="shared" ca="1" si="51"/>
        <v>1900</v>
      </c>
      <c r="E313" s="17" t="str">
        <f ca="1">IF(SUMIFS(Cotização!$J:$J,Cotização!$A:$A,C313,Cotização!$B:$B,D313,Cotização!$D:$D,"Fechamento")=0,E312,SUMIFS(Cotização!$J:$J,Cotização!$A:$A,C313,Cotização!$B:$B,D313,Cotização!$D:$D,"Fechamento"))</f>
        <v>Carteira</v>
      </c>
      <c r="F313" s="17" t="str">
        <f ca="1">IF(SUMIFS(Cotização!$F:$F,Cotização!$A:$A,$C313,Cotização!$B:$B,$D313,Cotização!$D:$D,"Fechamento")=0,F312,SUMIFS(Cotização!$F:$F,Cotização!$A:$A,$C313,Cotização!$B:$B,$D313,Cotização!$D:$D,"Fechamento"))</f>
        <v>$ Cota</v>
      </c>
      <c r="G313" s="46">
        <f t="shared" ca="1" si="52"/>
        <v>0</v>
      </c>
      <c r="H313" s="24">
        <f ca="1">IFERROR(VLOOKUP(B313,Preencher!B:C,2,0),0)</f>
        <v>0</v>
      </c>
      <c r="I313" s="18">
        <f t="shared" ca="1" si="53"/>
        <v>0</v>
      </c>
      <c r="J313" s="24">
        <f ca="1">IFERROR(VLOOKUP(B313,Preencher!B:D,3,0),0)</f>
        <v>0</v>
      </c>
      <c r="K313" s="46">
        <f t="shared" ca="1" si="45"/>
        <v>0</v>
      </c>
      <c r="L313" s="18" t="e">
        <f t="shared" ca="1" si="46"/>
        <v>#VALUE!</v>
      </c>
      <c r="M313" s="14">
        <f t="shared" ca="1" si="48"/>
        <v>100</v>
      </c>
      <c r="N313" s="14">
        <f t="shared" ca="1" si="49"/>
        <v>100</v>
      </c>
      <c r="O313" s="14">
        <f t="shared" ca="1" si="47"/>
        <v>100</v>
      </c>
      <c r="P313" s="14"/>
    </row>
    <row r="314" spans="2:16" ht="23.25" customHeight="1" x14ac:dyDescent="0.3">
      <c r="B314" s="15">
        <f t="shared" ca="1" si="44"/>
        <v>1</v>
      </c>
      <c r="C314" s="16">
        <f t="shared" ca="1" si="50"/>
        <v>1</v>
      </c>
      <c r="D314" s="16">
        <f t="shared" ca="1" si="51"/>
        <v>1900</v>
      </c>
      <c r="E314" s="17" t="str">
        <f ca="1">IF(SUMIFS(Cotização!$J:$J,Cotização!$A:$A,C314,Cotização!$B:$B,D314,Cotização!$D:$D,"Fechamento")=0,E313,SUMIFS(Cotização!$J:$J,Cotização!$A:$A,C314,Cotização!$B:$B,D314,Cotização!$D:$D,"Fechamento"))</f>
        <v>Carteira</v>
      </c>
      <c r="F314" s="17" t="str">
        <f ca="1">IF(SUMIFS(Cotização!$F:$F,Cotização!$A:$A,$C314,Cotização!$B:$B,$D314,Cotização!$D:$D,"Fechamento")=0,F313,SUMIFS(Cotização!$F:$F,Cotização!$A:$A,$C314,Cotização!$B:$B,$D314,Cotização!$D:$D,"Fechamento"))</f>
        <v>$ Cota</v>
      </c>
      <c r="G314" s="46">
        <f t="shared" ca="1" si="52"/>
        <v>0</v>
      </c>
      <c r="H314" s="24">
        <f ca="1">IFERROR(VLOOKUP(B314,Preencher!B:C,2,0),0)</f>
        <v>0</v>
      </c>
      <c r="I314" s="18">
        <f t="shared" ca="1" si="53"/>
        <v>0</v>
      </c>
      <c r="J314" s="24">
        <f ca="1">IFERROR(VLOOKUP(B314,Preencher!B:D,3,0),0)</f>
        <v>0</v>
      </c>
      <c r="K314" s="46">
        <f t="shared" ca="1" si="45"/>
        <v>0</v>
      </c>
      <c r="L314" s="18" t="e">
        <f t="shared" ca="1" si="46"/>
        <v>#VALUE!</v>
      </c>
      <c r="M314" s="14">
        <f t="shared" ca="1" si="48"/>
        <v>100</v>
      </c>
      <c r="N314" s="14">
        <f t="shared" ca="1" si="49"/>
        <v>100</v>
      </c>
      <c r="O314" s="14">
        <f t="shared" ca="1" si="47"/>
        <v>100</v>
      </c>
      <c r="P314" s="14"/>
    </row>
    <row r="315" spans="2:16" ht="23.25" customHeight="1" x14ac:dyDescent="0.3">
      <c r="B315" s="15">
        <f t="shared" ca="1" si="44"/>
        <v>1</v>
      </c>
      <c r="C315" s="16">
        <f t="shared" ca="1" si="50"/>
        <v>1</v>
      </c>
      <c r="D315" s="16">
        <f t="shared" ca="1" si="51"/>
        <v>1900</v>
      </c>
      <c r="E315" s="17" t="str">
        <f ca="1">IF(SUMIFS(Cotização!$J:$J,Cotização!$A:$A,C315,Cotização!$B:$B,D315,Cotização!$D:$D,"Fechamento")=0,E314,SUMIFS(Cotização!$J:$J,Cotização!$A:$A,C315,Cotização!$B:$B,D315,Cotização!$D:$D,"Fechamento"))</f>
        <v>Carteira</v>
      </c>
      <c r="F315" s="17" t="str">
        <f ca="1">IF(SUMIFS(Cotização!$F:$F,Cotização!$A:$A,$C315,Cotização!$B:$B,$D315,Cotização!$D:$D,"Fechamento")=0,F314,SUMIFS(Cotização!$F:$F,Cotização!$A:$A,$C315,Cotização!$B:$B,$D315,Cotização!$D:$D,"Fechamento"))</f>
        <v>$ Cota</v>
      </c>
      <c r="G315" s="46">
        <f t="shared" ca="1" si="52"/>
        <v>0</v>
      </c>
      <c r="H315" s="24">
        <f ca="1">IFERROR(VLOOKUP(B315,Preencher!B:C,2,0),0)</f>
        <v>0</v>
      </c>
      <c r="I315" s="18">
        <f t="shared" ca="1" si="53"/>
        <v>0</v>
      </c>
      <c r="J315" s="24">
        <f ca="1">IFERROR(VLOOKUP(B315,Preencher!B:D,3,0),0)</f>
        <v>0</v>
      </c>
      <c r="K315" s="46">
        <f t="shared" ca="1" si="45"/>
        <v>0</v>
      </c>
      <c r="L315" s="18" t="e">
        <f t="shared" ca="1" si="46"/>
        <v>#VALUE!</v>
      </c>
      <c r="M315" s="14">
        <f t="shared" ca="1" si="48"/>
        <v>100</v>
      </c>
      <c r="N315" s="14">
        <f t="shared" ca="1" si="49"/>
        <v>100</v>
      </c>
      <c r="O315" s="14">
        <f t="shared" ca="1" si="47"/>
        <v>100</v>
      </c>
      <c r="P315" s="14"/>
    </row>
    <row r="316" spans="2:16" ht="23.25" customHeight="1" x14ac:dyDescent="0.3">
      <c r="B316" s="15">
        <f t="shared" ca="1" si="44"/>
        <v>1</v>
      </c>
      <c r="C316" s="16">
        <f t="shared" ca="1" si="50"/>
        <v>1</v>
      </c>
      <c r="D316" s="16">
        <f t="shared" ca="1" si="51"/>
        <v>1900</v>
      </c>
      <c r="E316" s="17" t="str">
        <f ca="1">IF(SUMIFS(Cotização!$J:$J,Cotização!$A:$A,C316,Cotização!$B:$B,D316,Cotização!$D:$D,"Fechamento")=0,E315,SUMIFS(Cotização!$J:$J,Cotização!$A:$A,C316,Cotização!$B:$B,D316,Cotização!$D:$D,"Fechamento"))</f>
        <v>Carteira</v>
      </c>
      <c r="F316" s="17" t="str">
        <f ca="1">IF(SUMIFS(Cotização!$F:$F,Cotização!$A:$A,$C316,Cotização!$B:$B,$D316,Cotização!$D:$D,"Fechamento")=0,F315,SUMIFS(Cotização!$F:$F,Cotização!$A:$A,$C316,Cotização!$B:$B,$D316,Cotização!$D:$D,"Fechamento"))</f>
        <v>$ Cota</v>
      </c>
      <c r="G316" s="46">
        <f t="shared" ca="1" si="52"/>
        <v>0</v>
      </c>
      <c r="H316" s="24">
        <f ca="1">IFERROR(VLOOKUP(B316,Preencher!B:C,2,0),0)</f>
        <v>0</v>
      </c>
      <c r="I316" s="18">
        <f t="shared" ca="1" si="53"/>
        <v>0</v>
      </c>
      <c r="J316" s="24">
        <f ca="1">IFERROR(VLOOKUP(B316,Preencher!B:D,3,0),0)</f>
        <v>0</v>
      </c>
      <c r="K316" s="46">
        <f t="shared" ca="1" si="45"/>
        <v>0</v>
      </c>
      <c r="L316" s="18" t="e">
        <f t="shared" ca="1" si="46"/>
        <v>#VALUE!</v>
      </c>
      <c r="M316" s="14">
        <f t="shared" ca="1" si="48"/>
        <v>100</v>
      </c>
      <c r="N316" s="14">
        <f t="shared" ca="1" si="49"/>
        <v>100</v>
      </c>
      <c r="O316" s="14">
        <f t="shared" ca="1" si="47"/>
        <v>100</v>
      </c>
      <c r="P316" s="14"/>
    </row>
    <row r="317" spans="2:16" ht="23.25" customHeight="1" x14ac:dyDescent="0.3">
      <c r="B317" s="15">
        <f t="shared" ca="1" si="44"/>
        <v>1</v>
      </c>
      <c r="C317" s="16">
        <f t="shared" ca="1" si="50"/>
        <v>1</v>
      </c>
      <c r="D317" s="16">
        <f t="shared" ca="1" si="51"/>
        <v>1900</v>
      </c>
      <c r="E317" s="17" t="str">
        <f ca="1">IF(SUMIFS(Cotização!$J:$J,Cotização!$A:$A,C317,Cotização!$B:$B,D317,Cotização!$D:$D,"Fechamento")=0,E316,SUMIFS(Cotização!$J:$J,Cotização!$A:$A,C317,Cotização!$B:$B,D317,Cotização!$D:$D,"Fechamento"))</f>
        <v>Carteira</v>
      </c>
      <c r="F317" s="17" t="str">
        <f ca="1">IF(SUMIFS(Cotização!$F:$F,Cotização!$A:$A,$C317,Cotização!$B:$B,$D317,Cotização!$D:$D,"Fechamento")=0,F316,SUMIFS(Cotização!$F:$F,Cotização!$A:$A,$C317,Cotização!$B:$B,$D317,Cotização!$D:$D,"Fechamento"))</f>
        <v>$ Cota</v>
      </c>
      <c r="G317" s="46">
        <f t="shared" ca="1" si="52"/>
        <v>0</v>
      </c>
      <c r="H317" s="24">
        <f ca="1">IFERROR(VLOOKUP(B317,Preencher!B:C,2,0),0)</f>
        <v>0</v>
      </c>
      <c r="I317" s="18">
        <f t="shared" ca="1" si="53"/>
        <v>0</v>
      </c>
      <c r="J317" s="24">
        <f ca="1">IFERROR(VLOOKUP(B317,Preencher!B:D,3,0),0)</f>
        <v>0</v>
      </c>
      <c r="K317" s="46">
        <f t="shared" ca="1" si="45"/>
        <v>0</v>
      </c>
      <c r="L317" s="18" t="e">
        <f t="shared" ca="1" si="46"/>
        <v>#VALUE!</v>
      </c>
      <c r="M317" s="14">
        <f t="shared" ca="1" si="48"/>
        <v>100</v>
      </c>
      <c r="N317" s="14">
        <f t="shared" ca="1" si="49"/>
        <v>100</v>
      </c>
      <c r="O317" s="14">
        <f t="shared" ca="1" si="47"/>
        <v>100</v>
      </c>
      <c r="P317" s="14"/>
    </row>
    <row r="318" spans="2:16" ht="23.25" customHeight="1" x14ac:dyDescent="0.3">
      <c r="B318" s="15">
        <f t="shared" ca="1" si="44"/>
        <v>1</v>
      </c>
      <c r="C318" s="16">
        <f t="shared" ca="1" si="50"/>
        <v>1</v>
      </c>
      <c r="D318" s="16">
        <f t="shared" ca="1" si="51"/>
        <v>1900</v>
      </c>
      <c r="E318" s="17" t="str">
        <f ca="1">IF(SUMIFS(Cotização!$J:$J,Cotização!$A:$A,C318,Cotização!$B:$B,D318,Cotização!$D:$D,"Fechamento")=0,E317,SUMIFS(Cotização!$J:$J,Cotização!$A:$A,C318,Cotização!$B:$B,D318,Cotização!$D:$D,"Fechamento"))</f>
        <v>Carteira</v>
      </c>
      <c r="F318" s="17" t="str">
        <f ca="1">IF(SUMIFS(Cotização!$F:$F,Cotização!$A:$A,$C318,Cotização!$B:$B,$D318,Cotização!$D:$D,"Fechamento")=0,F317,SUMIFS(Cotização!$F:$F,Cotização!$A:$A,$C318,Cotização!$B:$B,$D318,Cotização!$D:$D,"Fechamento"))</f>
        <v>$ Cota</v>
      </c>
      <c r="G318" s="46">
        <f t="shared" ca="1" si="52"/>
        <v>0</v>
      </c>
      <c r="H318" s="24">
        <f ca="1">IFERROR(VLOOKUP(B318,Preencher!B:C,2,0),0)</f>
        <v>0</v>
      </c>
      <c r="I318" s="18">
        <f t="shared" ca="1" si="53"/>
        <v>0</v>
      </c>
      <c r="J318" s="24">
        <f ca="1">IFERROR(VLOOKUP(B318,Preencher!B:D,3,0),0)</f>
        <v>0</v>
      </c>
      <c r="K318" s="46">
        <f t="shared" ca="1" si="45"/>
        <v>0</v>
      </c>
      <c r="L318" s="18" t="e">
        <f t="shared" ca="1" si="46"/>
        <v>#VALUE!</v>
      </c>
      <c r="M318" s="14">
        <f t="shared" ca="1" si="48"/>
        <v>100</v>
      </c>
      <c r="N318" s="14">
        <f t="shared" ca="1" si="49"/>
        <v>100</v>
      </c>
      <c r="O318" s="14">
        <f t="shared" ca="1" si="47"/>
        <v>100</v>
      </c>
      <c r="P318" s="14"/>
    </row>
    <row r="319" spans="2:16" ht="23.25" customHeight="1" x14ac:dyDescent="0.3">
      <c r="B319" s="15">
        <f t="shared" ca="1" si="44"/>
        <v>1</v>
      </c>
      <c r="C319" s="16">
        <f t="shared" ca="1" si="50"/>
        <v>1</v>
      </c>
      <c r="D319" s="16">
        <f t="shared" ca="1" si="51"/>
        <v>1900</v>
      </c>
      <c r="E319" s="17" t="str">
        <f ca="1">IF(SUMIFS(Cotização!$J:$J,Cotização!$A:$A,C319,Cotização!$B:$B,D319,Cotização!$D:$D,"Fechamento")=0,E318,SUMIFS(Cotização!$J:$J,Cotização!$A:$A,C319,Cotização!$B:$B,D319,Cotização!$D:$D,"Fechamento"))</f>
        <v>Carteira</v>
      </c>
      <c r="F319" s="17" t="str">
        <f ca="1">IF(SUMIFS(Cotização!$F:$F,Cotização!$A:$A,$C319,Cotização!$B:$B,$D319,Cotização!$D:$D,"Fechamento")=0,F318,SUMIFS(Cotização!$F:$F,Cotização!$A:$A,$C319,Cotização!$B:$B,$D319,Cotização!$D:$D,"Fechamento"))</f>
        <v>$ Cota</v>
      </c>
      <c r="G319" s="46">
        <f t="shared" ca="1" si="52"/>
        <v>0</v>
      </c>
      <c r="H319" s="24">
        <f ca="1">IFERROR(VLOOKUP(B319,Preencher!B:C,2,0),0)</f>
        <v>0</v>
      </c>
      <c r="I319" s="18">
        <f t="shared" ca="1" si="53"/>
        <v>0</v>
      </c>
      <c r="J319" s="24">
        <f ca="1">IFERROR(VLOOKUP(B319,Preencher!B:D,3,0),0)</f>
        <v>0</v>
      </c>
      <c r="K319" s="46">
        <f t="shared" ca="1" si="45"/>
        <v>0</v>
      </c>
      <c r="L319" s="18" t="e">
        <f t="shared" ca="1" si="46"/>
        <v>#VALUE!</v>
      </c>
      <c r="M319" s="14">
        <f t="shared" ca="1" si="48"/>
        <v>100</v>
      </c>
      <c r="N319" s="14">
        <f t="shared" ca="1" si="49"/>
        <v>100</v>
      </c>
      <c r="O319" s="14">
        <f t="shared" ca="1" si="47"/>
        <v>100</v>
      </c>
      <c r="P319" s="14"/>
    </row>
    <row r="320" spans="2:16" ht="23.25" customHeight="1" x14ac:dyDescent="0.3">
      <c r="B320" s="15">
        <f t="shared" ca="1" si="44"/>
        <v>1</v>
      </c>
      <c r="C320" s="16">
        <f t="shared" ca="1" si="50"/>
        <v>1</v>
      </c>
      <c r="D320" s="16">
        <f t="shared" ca="1" si="51"/>
        <v>1900</v>
      </c>
      <c r="E320" s="17" t="str">
        <f ca="1">IF(SUMIFS(Cotização!$J:$J,Cotização!$A:$A,C320,Cotização!$B:$B,D320,Cotização!$D:$D,"Fechamento")=0,E319,SUMIFS(Cotização!$J:$J,Cotização!$A:$A,C320,Cotização!$B:$B,D320,Cotização!$D:$D,"Fechamento"))</f>
        <v>Carteira</v>
      </c>
      <c r="F320" s="17" t="str">
        <f ca="1">IF(SUMIFS(Cotização!$F:$F,Cotização!$A:$A,$C320,Cotização!$B:$B,$D320,Cotização!$D:$D,"Fechamento")=0,F319,SUMIFS(Cotização!$F:$F,Cotização!$A:$A,$C320,Cotização!$B:$B,$D320,Cotização!$D:$D,"Fechamento"))</f>
        <v>$ Cota</v>
      </c>
      <c r="G320" s="46">
        <f t="shared" ca="1" si="52"/>
        <v>0</v>
      </c>
      <c r="H320" s="24">
        <f ca="1">IFERROR(VLOOKUP(B320,Preencher!B:C,2,0),0)</f>
        <v>0</v>
      </c>
      <c r="I320" s="18">
        <f t="shared" ca="1" si="53"/>
        <v>0</v>
      </c>
      <c r="J320" s="24">
        <f ca="1">IFERROR(VLOOKUP(B320,Preencher!B:D,3,0),0)</f>
        <v>0</v>
      </c>
      <c r="K320" s="46">
        <f t="shared" ca="1" si="45"/>
        <v>0</v>
      </c>
      <c r="L320" s="18" t="e">
        <f t="shared" ca="1" si="46"/>
        <v>#VALUE!</v>
      </c>
      <c r="M320" s="14">
        <f t="shared" ca="1" si="48"/>
        <v>100</v>
      </c>
      <c r="N320" s="14">
        <f t="shared" ca="1" si="49"/>
        <v>100</v>
      </c>
      <c r="O320" s="14">
        <f t="shared" ca="1" si="47"/>
        <v>100</v>
      </c>
      <c r="P320" s="14"/>
    </row>
    <row r="321" spans="2:16" ht="23.25" customHeight="1" x14ac:dyDescent="0.3">
      <c r="B321" s="15">
        <f t="shared" ca="1" si="44"/>
        <v>1</v>
      </c>
      <c r="C321" s="16">
        <f t="shared" ca="1" si="50"/>
        <v>1</v>
      </c>
      <c r="D321" s="16">
        <f t="shared" ca="1" si="51"/>
        <v>1900</v>
      </c>
      <c r="E321" s="17" t="str">
        <f ca="1">IF(SUMIFS(Cotização!$J:$J,Cotização!$A:$A,C321,Cotização!$B:$B,D321,Cotização!$D:$D,"Fechamento")=0,E320,SUMIFS(Cotização!$J:$J,Cotização!$A:$A,C321,Cotização!$B:$B,D321,Cotização!$D:$D,"Fechamento"))</f>
        <v>Carteira</v>
      </c>
      <c r="F321" s="17" t="str">
        <f ca="1">IF(SUMIFS(Cotização!$F:$F,Cotização!$A:$A,$C321,Cotização!$B:$B,$D321,Cotização!$D:$D,"Fechamento")=0,F320,SUMIFS(Cotização!$F:$F,Cotização!$A:$A,$C321,Cotização!$B:$B,$D321,Cotização!$D:$D,"Fechamento"))</f>
        <v>$ Cota</v>
      </c>
      <c r="G321" s="46">
        <f t="shared" ca="1" si="52"/>
        <v>0</v>
      </c>
      <c r="H321" s="24">
        <f ca="1">IFERROR(VLOOKUP(B321,Preencher!B:C,2,0),0)</f>
        <v>0</v>
      </c>
      <c r="I321" s="18">
        <f t="shared" ca="1" si="53"/>
        <v>0</v>
      </c>
      <c r="J321" s="24">
        <f ca="1">IFERROR(VLOOKUP(B321,Preencher!B:D,3,0),0)</f>
        <v>0</v>
      </c>
      <c r="K321" s="46">
        <f t="shared" ca="1" si="45"/>
        <v>0</v>
      </c>
      <c r="L321" s="18" t="e">
        <f t="shared" ca="1" si="46"/>
        <v>#VALUE!</v>
      </c>
      <c r="M321" s="14">
        <f t="shared" ca="1" si="48"/>
        <v>100</v>
      </c>
      <c r="N321" s="14">
        <f t="shared" ca="1" si="49"/>
        <v>100</v>
      </c>
      <c r="O321" s="14">
        <f t="shared" ca="1" si="47"/>
        <v>100</v>
      </c>
      <c r="P321" s="14"/>
    </row>
    <row r="322" spans="2:16" ht="23.25" customHeight="1" x14ac:dyDescent="0.3">
      <c r="B322" s="15">
        <f t="shared" ca="1" si="44"/>
        <v>1</v>
      </c>
      <c r="C322" s="16">
        <f t="shared" ca="1" si="50"/>
        <v>1</v>
      </c>
      <c r="D322" s="16">
        <f t="shared" ca="1" si="51"/>
        <v>1900</v>
      </c>
      <c r="E322" s="17" t="str">
        <f ca="1">IF(SUMIFS(Cotização!$J:$J,Cotização!$A:$A,C322,Cotização!$B:$B,D322,Cotização!$D:$D,"Fechamento")=0,E321,SUMIFS(Cotização!$J:$J,Cotização!$A:$A,C322,Cotização!$B:$B,D322,Cotização!$D:$D,"Fechamento"))</f>
        <v>Carteira</v>
      </c>
      <c r="F322" s="17" t="str">
        <f ca="1">IF(SUMIFS(Cotização!$F:$F,Cotização!$A:$A,$C322,Cotização!$B:$B,$D322,Cotização!$D:$D,"Fechamento")=0,F321,SUMIFS(Cotização!$F:$F,Cotização!$A:$A,$C322,Cotização!$B:$B,$D322,Cotização!$D:$D,"Fechamento"))</f>
        <v>$ Cota</v>
      </c>
      <c r="G322" s="46">
        <f t="shared" ca="1" si="52"/>
        <v>0</v>
      </c>
      <c r="H322" s="24">
        <f ca="1">IFERROR(VLOOKUP(B322,Preencher!B:C,2,0),0)</f>
        <v>0</v>
      </c>
      <c r="I322" s="18">
        <f t="shared" ca="1" si="53"/>
        <v>0</v>
      </c>
      <c r="J322" s="24">
        <f ca="1">IFERROR(VLOOKUP(B322,Preencher!B:D,3,0),0)</f>
        <v>0</v>
      </c>
      <c r="K322" s="46">
        <f t="shared" ca="1" si="45"/>
        <v>0</v>
      </c>
      <c r="L322" s="18" t="e">
        <f t="shared" ca="1" si="46"/>
        <v>#VALUE!</v>
      </c>
      <c r="M322" s="14">
        <f t="shared" ca="1" si="48"/>
        <v>100</v>
      </c>
      <c r="N322" s="14">
        <f t="shared" ca="1" si="49"/>
        <v>100</v>
      </c>
      <c r="O322" s="14">
        <f t="shared" ca="1" si="47"/>
        <v>100</v>
      </c>
      <c r="P322" s="14"/>
    </row>
    <row r="323" spans="2:16" ht="23.25" customHeight="1" x14ac:dyDescent="0.3">
      <c r="B323" s="15">
        <f t="shared" ca="1" si="44"/>
        <v>1</v>
      </c>
      <c r="C323" s="16">
        <f t="shared" ca="1" si="50"/>
        <v>1</v>
      </c>
      <c r="D323" s="16">
        <f t="shared" ca="1" si="51"/>
        <v>1900</v>
      </c>
      <c r="E323" s="17" t="str">
        <f ca="1">IF(SUMIFS(Cotização!$J:$J,Cotização!$A:$A,C323,Cotização!$B:$B,D323,Cotização!$D:$D,"Fechamento")=0,E322,SUMIFS(Cotização!$J:$J,Cotização!$A:$A,C323,Cotização!$B:$B,D323,Cotização!$D:$D,"Fechamento"))</f>
        <v>Carteira</v>
      </c>
      <c r="F323" s="17" t="str">
        <f ca="1">IF(SUMIFS(Cotização!$F:$F,Cotização!$A:$A,$C323,Cotização!$B:$B,$D323,Cotização!$D:$D,"Fechamento")=0,F322,SUMIFS(Cotização!$F:$F,Cotização!$A:$A,$C323,Cotização!$B:$B,$D323,Cotização!$D:$D,"Fechamento"))</f>
        <v>$ Cota</v>
      </c>
      <c r="G323" s="46">
        <f t="shared" ca="1" si="52"/>
        <v>0</v>
      </c>
      <c r="H323" s="24">
        <f ca="1">IFERROR(VLOOKUP(B323,Preencher!B:C,2,0),0)</f>
        <v>0</v>
      </c>
      <c r="I323" s="18">
        <f t="shared" ca="1" si="53"/>
        <v>0</v>
      </c>
      <c r="J323" s="24">
        <f ca="1">IFERROR(VLOOKUP(B323,Preencher!B:D,3,0),0)</f>
        <v>0</v>
      </c>
      <c r="K323" s="46">
        <f t="shared" ca="1" si="45"/>
        <v>0</v>
      </c>
      <c r="L323" s="18" t="e">
        <f t="shared" ca="1" si="46"/>
        <v>#VALUE!</v>
      </c>
      <c r="M323" s="14">
        <f t="shared" ca="1" si="48"/>
        <v>100</v>
      </c>
      <c r="N323" s="14">
        <f t="shared" ca="1" si="49"/>
        <v>100</v>
      </c>
      <c r="O323" s="14">
        <f t="shared" ca="1" si="47"/>
        <v>100</v>
      </c>
      <c r="P323" s="14"/>
    </row>
    <row r="324" spans="2:16" ht="23.25" customHeight="1" x14ac:dyDescent="0.3">
      <c r="B324" s="15">
        <f t="shared" ca="1" si="44"/>
        <v>1</v>
      </c>
      <c r="C324" s="16">
        <f t="shared" ca="1" si="50"/>
        <v>1</v>
      </c>
      <c r="D324" s="16">
        <f t="shared" ca="1" si="51"/>
        <v>1900</v>
      </c>
      <c r="E324" s="17" t="str">
        <f ca="1">IF(SUMIFS(Cotização!$J:$J,Cotização!$A:$A,C324,Cotização!$B:$B,D324,Cotização!$D:$D,"Fechamento")=0,E323,SUMIFS(Cotização!$J:$J,Cotização!$A:$A,C324,Cotização!$B:$B,D324,Cotização!$D:$D,"Fechamento"))</f>
        <v>Carteira</v>
      </c>
      <c r="F324" s="17" t="str">
        <f ca="1">IF(SUMIFS(Cotização!$F:$F,Cotização!$A:$A,$C324,Cotização!$B:$B,$D324,Cotização!$D:$D,"Fechamento")=0,F323,SUMIFS(Cotização!$F:$F,Cotização!$A:$A,$C324,Cotização!$B:$B,$D324,Cotização!$D:$D,"Fechamento"))</f>
        <v>$ Cota</v>
      </c>
      <c r="G324" s="46">
        <f t="shared" ca="1" si="52"/>
        <v>0</v>
      </c>
      <c r="H324" s="24">
        <f ca="1">IFERROR(VLOOKUP(B324,Preencher!B:C,2,0),0)</f>
        <v>0</v>
      </c>
      <c r="I324" s="18">
        <f t="shared" ca="1" si="53"/>
        <v>0</v>
      </c>
      <c r="J324" s="24">
        <f ca="1">IFERROR(VLOOKUP(B324,Preencher!B:D,3,0),0)</f>
        <v>0</v>
      </c>
      <c r="K324" s="46">
        <f t="shared" ca="1" si="45"/>
        <v>0</v>
      </c>
      <c r="L324" s="18" t="e">
        <f t="shared" ca="1" si="46"/>
        <v>#VALUE!</v>
      </c>
      <c r="M324" s="14">
        <f t="shared" ca="1" si="48"/>
        <v>100</v>
      </c>
      <c r="N324" s="14">
        <f t="shared" ca="1" si="49"/>
        <v>100</v>
      </c>
      <c r="O324" s="14">
        <f t="shared" ca="1" si="47"/>
        <v>100</v>
      </c>
      <c r="P324" s="14"/>
    </row>
    <row r="325" spans="2:16" ht="23.25" customHeight="1" x14ac:dyDescent="0.3">
      <c r="B325" s="15">
        <f t="shared" ca="1" si="44"/>
        <v>1</v>
      </c>
      <c r="C325" s="16">
        <f t="shared" ca="1" si="50"/>
        <v>1</v>
      </c>
      <c r="D325" s="16">
        <f t="shared" ca="1" si="51"/>
        <v>1900</v>
      </c>
      <c r="E325" s="17" t="str">
        <f ca="1">IF(SUMIFS(Cotização!$J:$J,Cotização!$A:$A,C325,Cotização!$B:$B,D325,Cotização!$D:$D,"Fechamento")=0,E324,SUMIFS(Cotização!$J:$J,Cotização!$A:$A,C325,Cotização!$B:$B,D325,Cotização!$D:$D,"Fechamento"))</f>
        <v>Carteira</v>
      </c>
      <c r="F325" s="17" t="str">
        <f ca="1">IF(SUMIFS(Cotização!$F:$F,Cotização!$A:$A,$C325,Cotização!$B:$B,$D325,Cotização!$D:$D,"Fechamento")=0,F324,SUMIFS(Cotização!$F:$F,Cotização!$A:$A,$C325,Cotização!$B:$B,$D325,Cotização!$D:$D,"Fechamento"))</f>
        <v>$ Cota</v>
      </c>
      <c r="G325" s="46">
        <f t="shared" ca="1" si="52"/>
        <v>0</v>
      </c>
      <c r="H325" s="24">
        <f ca="1">IFERROR(VLOOKUP(B325,Preencher!B:C,2,0),0)</f>
        <v>0</v>
      </c>
      <c r="I325" s="18">
        <f t="shared" ca="1" si="53"/>
        <v>0</v>
      </c>
      <c r="J325" s="24">
        <f ca="1">IFERROR(VLOOKUP(B325,Preencher!B:D,3,0),0)</f>
        <v>0</v>
      </c>
      <c r="K325" s="46">
        <f t="shared" ca="1" si="45"/>
        <v>0</v>
      </c>
      <c r="L325" s="18" t="e">
        <f t="shared" ca="1" si="46"/>
        <v>#VALUE!</v>
      </c>
      <c r="M325" s="14">
        <f t="shared" ca="1" si="48"/>
        <v>100</v>
      </c>
      <c r="N325" s="14">
        <f t="shared" ca="1" si="49"/>
        <v>100</v>
      </c>
      <c r="O325" s="14">
        <f t="shared" ca="1" si="47"/>
        <v>100</v>
      </c>
      <c r="P325" s="14"/>
    </row>
    <row r="326" spans="2:16" ht="23.25" customHeight="1" x14ac:dyDescent="0.3">
      <c r="B326" s="15">
        <f t="shared" ca="1" si="44"/>
        <v>1</v>
      </c>
      <c r="C326" s="16">
        <f t="shared" ca="1" si="50"/>
        <v>1</v>
      </c>
      <c r="D326" s="16">
        <f t="shared" ca="1" si="51"/>
        <v>1900</v>
      </c>
      <c r="E326" s="17" t="str">
        <f ca="1">IF(SUMIFS(Cotização!$J:$J,Cotização!$A:$A,C326,Cotização!$B:$B,D326,Cotização!$D:$D,"Fechamento")=0,E325,SUMIFS(Cotização!$J:$J,Cotização!$A:$A,C326,Cotização!$B:$B,D326,Cotização!$D:$D,"Fechamento"))</f>
        <v>Carteira</v>
      </c>
      <c r="F326" s="17" t="str">
        <f ca="1">IF(SUMIFS(Cotização!$F:$F,Cotização!$A:$A,$C326,Cotização!$B:$B,$D326,Cotização!$D:$D,"Fechamento")=0,F325,SUMIFS(Cotização!$F:$F,Cotização!$A:$A,$C326,Cotização!$B:$B,$D326,Cotização!$D:$D,"Fechamento"))</f>
        <v>$ Cota</v>
      </c>
      <c r="G326" s="46">
        <f t="shared" ca="1" si="52"/>
        <v>0</v>
      </c>
      <c r="H326" s="24">
        <f ca="1">IFERROR(VLOOKUP(B326,Preencher!B:C,2,0),0)</f>
        <v>0</v>
      </c>
      <c r="I326" s="18">
        <f t="shared" ca="1" si="53"/>
        <v>0</v>
      </c>
      <c r="J326" s="24">
        <f ca="1">IFERROR(VLOOKUP(B326,Preencher!B:D,3,0),0)</f>
        <v>0</v>
      </c>
      <c r="K326" s="46">
        <f t="shared" ca="1" si="45"/>
        <v>0</v>
      </c>
      <c r="L326" s="18" t="e">
        <f t="shared" ca="1" si="46"/>
        <v>#VALUE!</v>
      </c>
      <c r="M326" s="14">
        <f t="shared" ca="1" si="48"/>
        <v>100</v>
      </c>
      <c r="N326" s="14">
        <f t="shared" ca="1" si="49"/>
        <v>100</v>
      </c>
      <c r="O326" s="14">
        <f t="shared" ca="1" si="47"/>
        <v>100</v>
      </c>
      <c r="P326" s="14"/>
    </row>
    <row r="327" spans="2:16" ht="23.25" customHeight="1" x14ac:dyDescent="0.3">
      <c r="B327" s="15">
        <f t="shared" ca="1" si="44"/>
        <v>1</v>
      </c>
      <c r="C327" s="16">
        <f t="shared" ca="1" si="50"/>
        <v>1</v>
      </c>
      <c r="D327" s="16">
        <f t="shared" ca="1" si="51"/>
        <v>1900</v>
      </c>
      <c r="E327" s="17" t="str">
        <f ca="1">IF(SUMIFS(Cotização!$J:$J,Cotização!$A:$A,C327,Cotização!$B:$B,D327,Cotização!$D:$D,"Fechamento")=0,E326,SUMIFS(Cotização!$J:$J,Cotização!$A:$A,C327,Cotização!$B:$B,D327,Cotização!$D:$D,"Fechamento"))</f>
        <v>Carteira</v>
      </c>
      <c r="F327" s="17" t="str">
        <f ca="1">IF(SUMIFS(Cotização!$F:$F,Cotização!$A:$A,$C327,Cotização!$B:$B,$D327,Cotização!$D:$D,"Fechamento")=0,F326,SUMIFS(Cotização!$F:$F,Cotização!$A:$A,$C327,Cotização!$B:$B,$D327,Cotização!$D:$D,"Fechamento"))</f>
        <v>$ Cota</v>
      </c>
      <c r="G327" s="46">
        <f t="shared" ca="1" si="52"/>
        <v>0</v>
      </c>
      <c r="H327" s="24">
        <f ca="1">IFERROR(VLOOKUP(B327,Preencher!B:C,2,0),0)</f>
        <v>0</v>
      </c>
      <c r="I327" s="18">
        <f t="shared" ca="1" si="53"/>
        <v>0</v>
      </c>
      <c r="J327" s="24">
        <f ca="1">IFERROR(VLOOKUP(B327,Preencher!B:D,3,0),0)</f>
        <v>0</v>
      </c>
      <c r="K327" s="46">
        <f t="shared" ca="1" si="45"/>
        <v>0</v>
      </c>
      <c r="L327" s="18" t="e">
        <f t="shared" ca="1" si="46"/>
        <v>#VALUE!</v>
      </c>
      <c r="M327" s="14">
        <f t="shared" ca="1" si="48"/>
        <v>100</v>
      </c>
      <c r="N327" s="14">
        <f t="shared" ca="1" si="49"/>
        <v>100</v>
      </c>
      <c r="O327" s="14">
        <f t="shared" ca="1" si="47"/>
        <v>100</v>
      </c>
      <c r="P327" s="14"/>
    </row>
    <row r="328" spans="2:16" ht="23.25" customHeight="1" x14ac:dyDescent="0.3">
      <c r="B328" s="15">
        <f t="shared" ca="1" si="44"/>
        <v>1</v>
      </c>
      <c r="C328" s="16">
        <f t="shared" ca="1" si="50"/>
        <v>1</v>
      </c>
      <c r="D328" s="16">
        <f t="shared" ca="1" si="51"/>
        <v>1900</v>
      </c>
      <c r="E328" s="17" t="str">
        <f ca="1">IF(SUMIFS(Cotização!$J:$J,Cotização!$A:$A,C328,Cotização!$B:$B,D328,Cotização!$D:$D,"Fechamento")=0,E327,SUMIFS(Cotização!$J:$J,Cotização!$A:$A,C328,Cotização!$B:$B,D328,Cotização!$D:$D,"Fechamento"))</f>
        <v>Carteira</v>
      </c>
      <c r="F328" s="17" t="str">
        <f ca="1">IF(SUMIFS(Cotização!$F:$F,Cotização!$A:$A,$C328,Cotização!$B:$B,$D328,Cotização!$D:$D,"Fechamento")=0,F327,SUMIFS(Cotização!$F:$F,Cotização!$A:$A,$C328,Cotização!$B:$B,$D328,Cotização!$D:$D,"Fechamento"))</f>
        <v>$ Cota</v>
      </c>
      <c r="G328" s="46">
        <f t="shared" ca="1" si="52"/>
        <v>0</v>
      </c>
      <c r="H328" s="24">
        <f ca="1">IFERROR(VLOOKUP(B328,Preencher!B:C,2,0),0)</f>
        <v>0</v>
      </c>
      <c r="I328" s="18">
        <f t="shared" ca="1" si="53"/>
        <v>0</v>
      </c>
      <c r="J328" s="24">
        <f ca="1">IFERROR(VLOOKUP(B328,Preencher!B:D,3,0),0)</f>
        <v>0</v>
      </c>
      <c r="K328" s="46">
        <f t="shared" ca="1" si="45"/>
        <v>0</v>
      </c>
      <c r="L328" s="18" t="e">
        <f t="shared" ca="1" si="46"/>
        <v>#VALUE!</v>
      </c>
      <c r="M328" s="14">
        <f t="shared" ca="1" si="48"/>
        <v>100</v>
      </c>
      <c r="N328" s="14">
        <f t="shared" ca="1" si="49"/>
        <v>100</v>
      </c>
      <c r="O328" s="14">
        <f t="shared" ca="1" si="47"/>
        <v>100</v>
      </c>
      <c r="P328" s="14"/>
    </row>
    <row r="329" spans="2:16" ht="23.25" customHeight="1" x14ac:dyDescent="0.3">
      <c r="B329" s="15">
        <f t="shared" ca="1" si="44"/>
        <v>1</v>
      </c>
      <c r="C329" s="16">
        <f t="shared" ca="1" si="50"/>
        <v>1</v>
      </c>
      <c r="D329" s="16">
        <f t="shared" ca="1" si="51"/>
        <v>1900</v>
      </c>
      <c r="E329" s="17" t="str">
        <f ca="1">IF(SUMIFS(Cotização!$J:$J,Cotização!$A:$A,C329,Cotização!$B:$B,D329,Cotização!$D:$D,"Fechamento")=0,E328,SUMIFS(Cotização!$J:$J,Cotização!$A:$A,C329,Cotização!$B:$B,D329,Cotização!$D:$D,"Fechamento"))</f>
        <v>Carteira</v>
      </c>
      <c r="F329" s="17" t="str">
        <f ca="1">IF(SUMIFS(Cotização!$F:$F,Cotização!$A:$A,$C329,Cotização!$B:$B,$D329,Cotização!$D:$D,"Fechamento")=0,F328,SUMIFS(Cotização!$F:$F,Cotização!$A:$A,$C329,Cotização!$B:$B,$D329,Cotização!$D:$D,"Fechamento"))</f>
        <v>$ Cota</v>
      </c>
      <c r="G329" s="46">
        <f t="shared" ca="1" si="52"/>
        <v>0</v>
      </c>
      <c r="H329" s="24">
        <f ca="1">IFERROR(VLOOKUP(B329,Preencher!B:C,2,0),0)</f>
        <v>0</v>
      </c>
      <c r="I329" s="18">
        <f t="shared" ca="1" si="53"/>
        <v>0</v>
      </c>
      <c r="J329" s="24">
        <f ca="1">IFERROR(VLOOKUP(B329,Preencher!B:D,3,0),0)</f>
        <v>0</v>
      </c>
      <c r="K329" s="46">
        <f t="shared" ca="1" si="45"/>
        <v>0</v>
      </c>
      <c r="L329" s="18" t="e">
        <f t="shared" ca="1" si="46"/>
        <v>#VALUE!</v>
      </c>
      <c r="M329" s="14">
        <f t="shared" ca="1" si="48"/>
        <v>100</v>
      </c>
      <c r="N329" s="14">
        <f t="shared" ca="1" si="49"/>
        <v>100</v>
      </c>
      <c r="O329" s="14">
        <f t="shared" ca="1" si="47"/>
        <v>100</v>
      </c>
      <c r="P329" s="14"/>
    </row>
    <row r="330" spans="2:16" ht="23.25" customHeight="1" x14ac:dyDescent="0.3">
      <c r="B330" s="15">
        <f t="shared" ca="1" si="44"/>
        <v>1</v>
      </c>
      <c r="C330" s="16">
        <f t="shared" ca="1" si="50"/>
        <v>1</v>
      </c>
      <c r="D330" s="16">
        <f t="shared" ca="1" si="51"/>
        <v>1900</v>
      </c>
      <c r="E330" s="17" t="str">
        <f ca="1">IF(SUMIFS(Cotização!$J:$J,Cotização!$A:$A,C330,Cotização!$B:$B,D330,Cotização!$D:$D,"Fechamento")=0,E329,SUMIFS(Cotização!$J:$J,Cotização!$A:$A,C330,Cotização!$B:$B,D330,Cotização!$D:$D,"Fechamento"))</f>
        <v>Carteira</v>
      </c>
      <c r="F330" s="17" t="str">
        <f ca="1">IF(SUMIFS(Cotização!$F:$F,Cotização!$A:$A,$C330,Cotização!$B:$B,$D330,Cotização!$D:$D,"Fechamento")=0,F329,SUMIFS(Cotização!$F:$F,Cotização!$A:$A,$C330,Cotização!$B:$B,$D330,Cotização!$D:$D,"Fechamento"))</f>
        <v>$ Cota</v>
      </c>
      <c r="G330" s="46">
        <f t="shared" ca="1" si="52"/>
        <v>0</v>
      </c>
      <c r="H330" s="24">
        <f ca="1">IFERROR(VLOOKUP(B330,Preencher!B:C,2,0),0)</f>
        <v>0</v>
      </c>
      <c r="I330" s="18">
        <f t="shared" ca="1" si="53"/>
        <v>0</v>
      </c>
      <c r="J330" s="24">
        <f ca="1">IFERROR(VLOOKUP(B330,Preencher!B:D,3,0),0)</f>
        <v>0</v>
      </c>
      <c r="K330" s="46">
        <f t="shared" ca="1" si="45"/>
        <v>0</v>
      </c>
      <c r="L330" s="18" t="e">
        <f t="shared" ca="1" si="46"/>
        <v>#VALUE!</v>
      </c>
      <c r="M330" s="14">
        <f t="shared" ca="1" si="48"/>
        <v>100</v>
      </c>
      <c r="N330" s="14">
        <f t="shared" ca="1" si="49"/>
        <v>100</v>
      </c>
      <c r="O330" s="14">
        <f t="shared" ca="1" si="47"/>
        <v>100</v>
      </c>
      <c r="P330" s="14"/>
    </row>
    <row r="331" spans="2:16" ht="23.25" customHeight="1" x14ac:dyDescent="0.3">
      <c r="B331" s="15">
        <f t="shared" ca="1" si="44"/>
        <v>1</v>
      </c>
      <c r="C331" s="16">
        <f t="shared" ca="1" si="50"/>
        <v>1</v>
      </c>
      <c r="D331" s="16">
        <f t="shared" ca="1" si="51"/>
        <v>1900</v>
      </c>
      <c r="E331" s="17" t="str">
        <f ca="1">IF(SUMIFS(Cotização!$J:$J,Cotização!$A:$A,C331,Cotização!$B:$B,D331,Cotização!$D:$D,"Fechamento")=0,E330,SUMIFS(Cotização!$J:$J,Cotização!$A:$A,C331,Cotização!$B:$B,D331,Cotização!$D:$D,"Fechamento"))</f>
        <v>Carteira</v>
      </c>
      <c r="F331" s="17" t="str">
        <f ca="1">IF(SUMIFS(Cotização!$F:$F,Cotização!$A:$A,$C331,Cotização!$B:$B,$D331,Cotização!$D:$D,"Fechamento")=0,F330,SUMIFS(Cotização!$F:$F,Cotização!$A:$A,$C331,Cotização!$B:$B,$D331,Cotização!$D:$D,"Fechamento"))</f>
        <v>$ Cota</v>
      </c>
      <c r="G331" s="46">
        <f t="shared" ca="1" si="52"/>
        <v>0</v>
      </c>
      <c r="H331" s="24">
        <f ca="1">IFERROR(VLOOKUP(B331,Preencher!B:C,2,0),0)</f>
        <v>0</v>
      </c>
      <c r="I331" s="18">
        <f t="shared" ca="1" si="53"/>
        <v>0</v>
      </c>
      <c r="J331" s="24">
        <f ca="1">IFERROR(VLOOKUP(B331,Preencher!B:D,3,0),0)</f>
        <v>0</v>
      </c>
      <c r="K331" s="46">
        <f t="shared" ca="1" si="45"/>
        <v>0</v>
      </c>
      <c r="L331" s="18" t="e">
        <f t="shared" ca="1" si="46"/>
        <v>#VALUE!</v>
      </c>
      <c r="M331" s="14">
        <f t="shared" ca="1" si="48"/>
        <v>100</v>
      </c>
      <c r="N331" s="14">
        <f t="shared" ca="1" si="49"/>
        <v>100</v>
      </c>
      <c r="O331" s="14">
        <f t="shared" ca="1" si="47"/>
        <v>100</v>
      </c>
      <c r="P331" s="14"/>
    </row>
    <row r="332" spans="2:16" ht="23.25" customHeight="1" x14ac:dyDescent="0.3">
      <c r="B332" s="15">
        <f t="shared" ca="1" si="44"/>
        <v>1</v>
      </c>
      <c r="C332" s="16">
        <f t="shared" ca="1" si="50"/>
        <v>1</v>
      </c>
      <c r="D332" s="16">
        <f t="shared" ca="1" si="51"/>
        <v>1900</v>
      </c>
      <c r="E332" s="17" t="str">
        <f ca="1">IF(SUMIFS(Cotização!$J:$J,Cotização!$A:$A,C332,Cotização!$B:$B,D332,Cotização!$D:$D,"Fechamento")=0,E331,SUMIFS(Cotização!$J:$J,Cotização!$A:$A,C332,Cotização!$B:$B,D332,Cotização!$D:$D,"Fechamento"))</f>
        <v>Carteira</v>
      </c>
      <c r="F332" s="17" t="str">
        <f ca="1">IF(SUMIFS(Cotização!$F:$F,Cotização!$A:$A,$C332,Cotização!$B:$B,$D332,Cotização!$D:$D,"Fechamento")=0,F331,SUMIFS(Cotização!$F:$F,Cotização!$A:$A,$C332,Cotização!$B:$B,$D332,Cotização!$D:$D,"Fechamento"))</f>
        <v>$ Cota</v>
      </c>
      <c r="G332" s="46">
        <f t="shared" ca="1" si="52"/>
        <v>0</v>
      </c>
      <c r="H332" s="24">
        <f ca="1">IFERROR(VLOOKUP(B332,Preencher!B:C,2,0),0)</f>
        <v>0</v>
      </c>
      <c r="I332" s="18">
        <f t="shared" ca="1" si="53"/>
        <v>0</v>
      </c>
      <c r="J332" s="24">
        <f ca="1">IFERROR(VLOOKUP(B332,Preencher!B:D,3,0),0)</f>
        <v>0</v>
      </c>
      <c r="K332" s="46">
        <f t="shared" ca="1" si="45"/>
        <v>0</v>
      </c>
      <c r="L332" s="18" t="e">
        <f t="shared" ca="1" si="46"/>
        <v>#VALUE!</v>
      </c>
      <c r="M332" s="14">
        <f t="shared" ca="1" si="48"/>
        <v>100</v>
      </c>
      <c r="N332" s="14">
        <f t="shared" ca="1" si="49"/>
        <v>100</v>
      </c>
      <c r="O332" s="14">
        <f t="shared" ca="1" si="47"/>
        <v>100</v>
      </c>
      <c r="P332" s="14"/>
    </row>
    <row r="333" spans="2:16" ht="23.25" customHeight="1" x14ac:dyDescent="0.3">
      <c r="B333" s="15">
        <f t="shared" ca="1" si="44"/>
        <v>1</v>
      </c>
      <c r="C333" s="16">
        <f t="shared" ca="1" si="50"/>
        <v>1</v>
      </c>
      <c r="D333" s="16">
        <f t="shared" ca="1" si="51"/>
        <v>1900</v>
      </c>
      <c r="E333" s="17" t="str">
        <f ca="1">IF(SUMIFS(Cotização!$J:$J,Cotização!$A:$A,C333,Cotização!$B:$B,D333,Cotização!$D:$D,"Fechamento")=0,E332,SUMIFS(Cotização!$J:$J,Cotização!$A:$A,C333,Cotização!$B:$B,D333,Cotização!$D:$D,"Fechamento"))</f>
        <v>Carteira</v>
      </c>
      <c r="F333" s="17" t="str">
        <f ca="1">IF(SUMIFS(Cotização!$F:$F,Cotização!$A:$A,$C333,Cotização!$B:$B,$D333,Cotização!$D:$D,"Fechamento")=0,F332,SUMIFS(Cotização!$F:$F,Cotização!$A:$A,$C333,Cotização!$B:$B,$D333,Cotização!$D:$D,"Fechamento"))</f>
        <v>$ Cota</v>
      </c>
      <c r="G333" s="46">
        <f t="shared" ca="1" si="52"/>
        <v>0</v>
      </c>
      <c r="H333" s="24">
        <f ca="1">IFERROR(VLOOKUP(B333,Preencher!B:C,2,0),0)</f>
        <v>0</v>
      </c>
      <c r="I333" s="18">
        <f t="shared" ca="1" si="53"/>
        <v>0</v>
      </c>
      <c r="J333" s="24">
        <f ca="1">IFERROR(VLOOKUP(B333,Preencher!B:D,3,0),0)</f>
        <v>0</v>
      </c>
      <c r="K333" s="46">
        <f t="shared" ca="1" si="45"/>
        <v>0</v>
      </c>
      <c r="L333" s="18" t="e">
        <f t="shared" ca="1" si="46"/>
        <v>#VALUE!</v>
      </c>
      <c r="M333" s="14">
        <f t="shared" ca="1" si="48"/>
        <v>100</v>
      </c>
      <c r="N333" s="14">
        <f t="shared" ca="1" si="49"/>
        <v>100</v>
      </c>
      <c r="O333" s="14">
        <f t="shared" ca="1" si="47"/>
        <v>100</v>
      </c>
      <c r="P333" s="14"/>
    </row>
    <row r="334" spans="2:16" ht="23.25" customHeight="1" x14ac:dyDescent="0.3">
      <c r="B334" s="15">
        <f t="shared" ca="1" si="44"/>
        <v>1</v>
      </c>
      <c r="C334" s="16">
        <f t="shared" ca="1" si="50"/>
        <v>1</v>
      </c>
      <c r="D334" s="16">
        <f t="shared" ca="1" si="51"/>
        <v>1900</v>
      </c>
      <c r="E334" s="17" t="str">
        <f ca="1">IF(SUMIFS(Cotização!$J:$J,Cotização!$A:$A,C334,Cotização!$B:$B,D334,Cotização!$D:$D,"Fechamento")=0,E333,SUMIFS(Cotização!$J:$J,Cotização!$A:$A,C334,Cotização!$B:$B,D334,Cotização!$D:$D,"Fechamento"))</f>
        <v>Carteira</v>
      </c>
      <c r="F334" s="17" t="str">
        <f ca="1">IF(SUMIFS(Cotização!$F:$F,Cotização!$A:$A,$C334,Cotização!$B:$B,$D334,Cotização!$D:$D,"Fechamento")=0,F333,SUMIFS(Cotização!$F:$F,Cotização!$A:$A,$C334,Cotização!$B:$B,$D334,Cotização!$D:$D,"Fechamento"))</f>
        <v>$ Cota</v>
      </c>
      <c r="G334" s="46">
        <f t="shared" ca="1" si="52"/>
        <v>0</v>
      </c>
      <c r="H334" s="24">
        <f ca="1">IFERROR(VLOOKUP(B334,Preencher!B:C,2,0),0)</f>
        <v>0</v>
      </c>
      <c r="I334" s="18">
        <f t="shared" ca="1" si="53"/>
        <v>0</v>
      </c>
      <c r="J334" s="24">
        <f ca="1">IFERROR(VLOOKUP(B334,Preencher!B:D,3,0),0)</f>
        <v>0</v>
      </c>
      <c r="K334" s="46">
        <f t="shared" ca="1" si="45"/>
        <v>0</v>
      </c>
      <c r="L334" s="18" t="e">
        <f t="shared" ca="1" si="46"/>
        <v>#VALUE!</v>
      </c>
      <c r="M334" s="14">
        <f t="shared" ca="1" si="48"/>
        <v>100</v>
      </c>
      <c r="N334" s="14">
        <f t="shared" ca="1" si="49"/>
        <v>100</v>
      </c>
      <c r="O334" s="14">
        <f t="shared" ca="1" si="47"/>
        <v>100</v>
      </c>
      <c r="P334" s="14"/>
    </row>
    <row r="335" spans="2:16" ht="23.25" customHeight="1" x14ac:dyDescent="0.3">
      <c r="B335" s="15">
        <f t="shared" ca="1" si="44"/>
        <v>1</v>
      </c>
      <c r="C335" s="16">
        <f t="shared" ca="1" si="50"/>
        <v>1</v>
      </c>
      <c r="D335" s="16">
        <f t="shared" ca="1" si="51"/>
        <v>1900</v>
      </c>
      <c r="E335" s="17" t="str">
        <f ca="1">IF(SUMIFS(Cotização!$J:$J,Cotização!$A:$A,C335,Cotização!$B:$B,D335,Cotização!$D:$D,"Fechamento")=0,E334,SUMIFS(Cotização!$J:$J,Cotização!$A:$A,C335,Cotização!$B:$B,D335,Cotização!$D:$D,"Fechamento"))</f>
        <v>Carteira</v>
      </c>
      <c r="F335" s="17" t="str">
        <f ca="1">IF(SUMIFS(Cotização!$F:$F,Cotização!$A:$A,$C335,Cotização!$B:$B,$D335,Cotização!$D:$D,"Fechamento")=0,F334,SUMIFS(Cotização!$F:$F,Cotização!$A:$A,$C335,Cotização!$B:$B,$D335,Cotização!$D:$D,"Fechamento"))</f>
        <v>$ Cota</v>
      </c>
      <c r="G335" s="46">
        <f t="shared" ca="1" si="52"/>
        <v>0</v>
      </c>
      <c r="H335" s="24">
        <f ca="1">IFERROR(VLOOKUP(B335,Preencher!B:C,2,0),0)</f>
        <v>0</v>
      </c>
      <c r="I335" s="18">
        <f t="shared" ca="1" si="53"/>
        <v>0</v>
      </c>
      <c r="J335" s="24">
        <f ca="1">IFERROR(VLOOKUP(B335,Preencher!B:D,3,0),0)</f>
        <v>0</v>
      </c>
      <c r="K335" s="46">
        <f t="shared" ca="1" si="45"/>
        <v>0</v>
      </c>
      <c r="L335" s="18" t="e">
        <f t="shared" ca="1" si="46"/>
        <v>#VALUE!</v>
      </c>
      <c r="M335" s="14">
        <f t="shared" ca="1" si="48"/>
        <v>100</v>
      </c>
      <c r="N335" s="14">
        <f t="shared" ca="1" si="49"/>
        <v>100</v>
      </c>
      <c r="O335" s="14">
        <f t="shared" ca="1" si="47"/>
        <v>100</v>
      </c>
      <c r="P335" s="14"/>
    </row>
    <row r="336" spans="2:16" ht="23.25" customHeight="1" x14ac:dyDescent="0.3">
      <c r="B336" s="15">
        <f t="shared" ca="1" si="44"/>
        <v>1</v>
      </c>
      <c r="C336" s="16">
        <f t="shared" ca="1" si="50"/>
        <v>1</v>
      </c>
      <c r="D336" s="16">
        <f t="shared" ca="1" si="51"/>
        <v>1900</v>
      </c>
      <c r="E336" s="17" t="str">
        <f ca="1">IF(SUMIFS(Cotização!$J:$J,Cotização!$A:$A,C336,Cotização!$B:$B,D336,Cotização!$D:$D,"Fechamento")=0,E335,SUMIFS(Cotização!$J:$J,Cotização!$A:$A,C336,Cotização!$B:$B,D336,Cotização!$D:$D,"Fechamento"))</f>
        <v>Carteira</v>
      </c>
      <c r="F336" s="17" t="str">
        <f ca="1">IF(SUMIFS(Cotização!$F:$F,Cotização!$A:$A,$C336,Cotização!$B:$B,$D336,Cotização!$D:$D,"Fechamento")=0,F335,SUMIFS(Cotização!$F:$F,Cotização!$A:$A,$C336,Cotização!$B:$B,$D336,Cotização!$D:$D,"Fechamento"))</f>
        <v>$ Cota</v>
      </c>
      <c r="G336" s="46">
        <f t="shared" ca="1" si="52"/>
        <v>0</v>
      </c>
      <c r="H336" s="24">
        <f ca="1">IFERROR(VLOOKUP(B336,Preencher!B:C,2,0),0)</f>
        <v>0</v>
      </c>
      <c r="I336" s="18">
        <f t="shared" ca="1" si="53"/>
        <v>0</v>
      </c>
      <c r="J336" s="24">
        <f ca="1">IFERROR(VLOOKUP(B336,Preencher!B:D,3,0),0)</f>
        <v>0</v>
      </c>
      <c r="K336" s="46">
        <f t="shared" ca="1" si="45"/>
        <v>0</v>
      </c>
      <c r="L336" s="18" t="e">
        <f t="shared" ca="1" si="46"/>
        <v>#VALUE!</v>
      </c>
      <c r="M336" s="14">
        <f t="shared" ca="1" si="48"/>
        <v>100</v>
      </c>
      <c r="N336" s="14">
        <f t="shared" ca="1" si="49"/>
        <v>100</v>
      </c>
      <c r="O336" s="14">
        <f t="shared" ca="1" si="47"/>
        <v>100</v>
      </c>
      <c r="P336" s="14"/>
    </row>
    <row r="337" spans="2:16" ht="23.25" customHeight="1" x14ac:dyDescent="0.3">
      <c r="B337" s="15">
        <f t="shared" ca="1" si="44"/>
        <v>1</v>
      </c>
      <c r="C337" s="16">
        <f t="shared" ca="1" si="50"/>
        <v>1</v>
      </c>
      <c r="D337" s="16">
        <f t="shared" ca="1" si="51"/>
        <v>1900</v>
      </c>
      <c r="E337" s="17" t="str">
        <f ca="1">IF(SUMIFS(Cotização!$J:$J,Cotização!$A:$A,C337,Cotização!$B:$B,D337,Cotização!$D:$D,"Fechamento")=0,E336,SUMIFS(Cotização!$J:$J,Cotização!$A:$A,C337,Cotização!$B:$B,D337,Cotização!$D:$D,"Fechamento"))</f>
        <v>Carteira</v>
      </c>
      <c r="F337" s="17" t="str">
        <f ca="1">IF(SUMIFS(Cotização!$F:$F,Cotização!$A:$A,$C337,Cotização!$B:$B,$D337,Cotização!$D:$D,"Fechamento")=0,F336,SUMIFS(Cotização!$F:$F,Cotização!$A:$A,$C337,Cotização!$B:$B,$D337,Cotização!$D:$D,"Fechamento"))</f>
        <v>$ Cota</v>
      </c>
      <c r="G337" s="46">
        <f t="shared" ca="1" si="52"/>
        <v>0</v>
      </c>
      <c r="H337" s="24">
        <f ca="1">IFERROR(VLOOKUP(B337,Preencher!B:C,2,0),0)</f>
        <v>0</v>
      </c>
      <c r="I337" s="18">
        <f t="shared" ca="1" si="53"/>
        <v>0</v>
      </c>
      <c r="J337" s="24">
        <f ca="1">IFERROR(VLOOKUP(B337,Preencher!B:D,3,0),0)</f>
        <v>0</v>
      </c>
      <c r="K337" s="46">
        <f t="shared" ca="1" si="45"/>
        <v>0</v>
      </c>
      <c r="L337" s="18" t="e">
        <f t="shared" ca="1" si="46"/>
        <v>#VALUE!</v>
      </c>
      <c r="M337" s="14">
        <f t="shared" ca="1" si="48"/>
        <v>100</v>
      </c>
      <c r="N337" s="14">
        <f t="shared" ca="1" si="49"/>
        <v>100</v>
      </c>
      <c r="O337" s="14">
        <f t="shared" ca="1" si="47"/>
        <v>100</v>
      </c>
      <c r="P337" s="14"/>
    </row>
    <row r="338" spans="2:16" ht="23.25" customHeight="1" x14ac:dyDescent="0.3">
      <c r="B338" s="15">
        <f t="shared" ca="1" si="44"/>
        <v>1</v>
      </c>
      <c r="C338" s="16">
        <f t="shared" ca="1" si="50"/>
        <v>1</v>
      </c>
      <c r="D338" s="16">
        <f t="shared" ca="1" si="51"/>
        <v>1900</v>
      </c>
      <c r="E338" s="17" t="str">
        <f ca="1">IF(SUMIFS(Cotização!$J:$J,Cotização!$A:$A,C338,Cotização!$B:$B,D338,Cotização!$D:$D,"Fechamento")=0,E337,SUMIFS(Cotização!$J:$J,Cotização!$A:$A,C338,Cotização!$B:$B,D338,Cotização!$D:$D,"Fechamento"))</f>
        <v>Carteira</v>
      </c>
      <c r="F338" s="17" t="str">
        <f ca="1">IF(SUMIFS(Cotização!$F:$F,Cotização!$A:$A,$C338,Cotização!$B:$B,$D338,Cotização!$D:$D,"Fechamento")=0,F337,SUMIFS(Cotização!$F:$F,Cotização!$A:$A,$C338,Cotização!$B:$B,$D338,Cotização!$D:$D,"Fechamento"))</f>
        <v>$ Cota</v>
      </c>
      <c r="G338" s="46">
        <f t="shared" ca="1" si="52"/>
        <v>0</v>
      </c>
      <c r="H338" s="24">
        <f ca="1">IFERROR(VLOOKUP(B338,Preencher!B:C,2,0),0)</f>
        <v>0</v>
      </c>
      <c r="I338" s="18">
        <f t="shared" ca="1" si="53"/>
        <v>0</v>
      </c>
      <c r="J338" s="24">
        <f ca="1">IFERROR(VLOOKUP(B338,Preencher!B:D,3,0),0)</f>
        <v>0</v>
      </c>
      <c r="K338" s="46">
        <f t="shared" ca="1" si="45"/>
        <v>0</v>
      </c>
      <c r="L338" s="18" t="e">
        <f t="shared" ca="1" si="46"/>
        <v>#VALUE!</v>
      </c>
      <c r="M338" s="14">
        <f t="shared" ca="1" si="48"/>
        <v>100</v>
      </c>
      <c r="N338" s="14">
        <f t="shared" ca="1" si="49"/>
        <v>100</v>
      </c>
      <c r="O338" s="14">
        <f t="shared" ca="1" si="47"/>
        <v>100</v>
      </c>
      <c r="P338" s="14"/>
    </row>
    <row r="339" spans="2:16" ht="23.25" customHeight="1" x14ac:dyDescent="0.3">
      <c r="B339" s="15">
        <f t="shared" ca="1" si="44"/>
        <v>1</v>
      </c>
      <c r="C339" s="16">
        <f t="shared" ca="1" si="50"/>
        <v>1</v>
      </c>
      <c r="D339" s="16">
        <f t="shared" ca="1" si="51"/>
        <v>1900</v>
      </c>
      <c r="E339" s="17" t="str">
        <f ca="1">IF(SUMIFS(Cotização!$J:$J,Cotização!$A:$A,C339,Cotização!$B:$B,D339,Cotização!$D:$D,"Fechamento")=0,E338,SUMIFS(Cotização!$J:$J,Cotização!$A:$A,C339,Cotização!$B:$B,D339,Cotização!$D:$D,"Fechamento"))</f>
        <v>Carteira</v>
      </c>
      <c r="F339" s="17" t="str">
        <f ca="1">IF(SUMIFS(Cotização!$F:$F,Cotização!$A:$A,$C339,Cotização!$B:$B,$D339,Cotização!$D:$D,"Fechamento")=0,F338,SUMIFS(Cotização!$F:$F,Cotização!$A:$A,$C339,Cotização!$B:$B,$D339,Cotização!$D:$D,"Fechamento"))</f>
        <v>$ Cota</v>
      </c>
      <c r="G339" s="46">
        <f t="shared" ca="1" si="52"/>
        <v>0</v>
      </c>
      <c r="H339" s="24">
        <f ca="1">IFERROR(VLOOKUP(B339,Preencher!B:C,2,0),0)</f>
        <v>0</v>
      </c>
      <c r="I339" s="18">
        <f t="shared" ca="1" si="53"/>
        <v>0</v>
      </c>
      <c r="J339" s="24">
        <f ca="1">IFERROR(VLOOKUP(B339,Preencher!B:D,3,0),0)</f>
        <v>0</v>
      </c>
      <c r="K339" s="46">
        <f t="shared" ca="1" si="45"/>
        <v>0</v>
      </c>
      <c r="L339" s="18" t="e">
        <f t="shared" ca="1" si="46"/>
        <v>#VALUE!</v>
      </c>
      <c r="M339" s="14">
        <f t="shared" ca="1" si="48"/>
        <v>100</v>
      </c>
      <c r="N339" s="14">
        <f t="shared" ca="1" si="49"/>
        <v>100</v>
      </c>
      <c r="O339" s="14">
        <f t="shared" ca="1" si="47"/>
        <v>100</v>
      </c>
      <c r="P339" s="14"/>
    </row>
    <row r="340" spans="2:16" ht="23.25" customHeight="1" x14ac:dyDescent="0.3">
      <c r="B340" s="15">
        <f t="shared" ref="B340:B396" ca="1" si="54">IF(B339=1,B339,IF(EDATE(B339,1)&gt;TODAY(),1,EDATE(B339,1)))</f>
        <v>1</v>
      </c>
      <c r="C340" s="16">
        <f t="shared" ca="1" si="50"/>
        <v>1</v>
      </c>
      <c r="D340" s="16">
        <f t="shared" ca="1" si="51"/>
        <v>1900</v>
      </c>
      <c r="E340" s="17" t="str">
        <f ca="1">IF(SUMIFS(Cotização!$J:$J,Cotização!$A:$A,C340,Cotização!$B:$B,D340,Cotização!$D:$D,"Fechamento")=0,E339,SUMIFS(Cotização!$J:$J,Cotização!$A:$A,C340,Cotização!$B:$B,D340,Cotização!$D:$D,"Fechamento"))</f>
        <v>Carteira</v>
      </c>
      <c r="F340" s="17" t="str">
        <f ca="1">IF(SUMIFS(Cotização!$F:$F,Cotização!$A:$A,$C340,Cotização!$B:$B,$D340,Cotização!$D:$D,"Fechamento")=0,F339,SUMIFS(Cotização!$F:$F,Cotização!$A:$A,$C340,Cotização!$B:$B,$D340,Cotização!$D:$D,"Fechamento"))</f>
        <v>$ Cota</v>
      </c>
      <c r="G340" s="46">
        <f t="shared" ca="1" si="52"/>
        <v>0</v>
      </c>
      <c r="H340" s="24">
        <f ca="1">IFERROR(VLOOKUP(B340,Preencher!B:C,2,0),0)</f>
        <v>0</v>
      </c>
      <c r="I340" s="18">
        <f t="shared" ca="1" si="53"/>
        <v>0</v>
      </c>
      <c r="J340" s="24">
        <f ca="1">IFERROR(VLOOKUP(B340,Preencher!B:D,3,0),0)</f>
        <v>0</v>
      </c>
      <c r="K340" s="46">
        <f t="shared" ref="K340:K397" ca="1" si="55">(((1+(G340/100))/(1+(J340/100)))-1)*100</f>
        <v>0</v>
      </c>
      <c r="L340" s="18" t="e">
        <f t="shared" ref="L340:L397" ca="1" si="56">E340-(E340/(1+(K340/100)))</f>
        <v>#VALUE!</v>
      </c>
      <c r="M340" s="14">
        <f t="shared" ca="1" si="48"/>
        <v>100</v>
      </c>
      <c r="N340" s="14">
        <f t="shared" ca="1" si="49"/>
        <v>100</v>
      </c>
      <c r="O340" s="14">
        <f t="shared" ref="O340:O397" ca="1" si="57">O339*(K340/100)+O339</f>
        <v>100</v>
      </c>
      <c r="P340" s="14"/>
    </row>
    <row r="341" spans="2:16" ht="23.25" customHeight="1" x14ac:dyDescent="0.3">
      <c r="B341" s="15">
        <f t="shared" ca="1" si="54"/>
        <v>1</v>
      </c>
      <c r="C341" s="16">
        <f t="shared" ca="1" si="50"/>
        <v>1</v>
      </c>
      <c r="D341" s="16">
        <f t="shared" ca="1" si="51"/>
        <v>1900</v>
      </c>
      <c r="E341" s="17" t="str">
        <f ca="1">IF(SUMIFS(Cotização!$J:$J,Cotização!$A:$A,C341,Cotização!$B:$B,D341,Cotização!$D:$D,"Fechamento")=0,E340,SUMIFS(Cotização!$J:$J,Cotização!$A:$A,C341,Cotização!$B:$B,D341,Cotização!$D:$D,"Fechamento"))</f>
        <v>Carteira</v>
      </c>
      <c r="F341" s="17" t="str">
        <f ca="1">IF(SUMIFS(Cotização!$F:$F,Cotização!$A:$A,$C341,Cotização!$B:$B,$D341,Cotização!$D:$D,"Fechamento")=0,F340,SUMIFS(Cotização!$F:$F,Cotização!$A:$A,$C341,Cotização!$B:$B,$D341,Cotização!$D:$D,"Fechamento"))</f>
        <v>$ Cota</v>
      </c>
      <c r="G341" s="46">
        <f t="shared" ca="1" si="52"/>
        <v>0</v>
      </c>
      <c r="H341" s="24">
        <f ca="1">IFERROR(VLOOKUP(B341,Preencher!B:C,2,0),0)</f>
        <v>0</v>
      </c>
      <c r="I341" s="18">
        <f t="shared" ca="1" si="53"/>
        <v>0</v>
      </c>
      <c r="J341" s="24">
        <f ca="1">IFERROR(VLOOKUP(B341,Preencher!B:D,3,0),0)</f>
        <v>0</v>
      </c>
      <c r="K341" s="46">
        <f t="shared" ca="1" si="55"/>
        <v>0</v>
      </c>
      <c r="L341" s="18" t="e">
        <f t="shared" ca="1" si="56"/>
        <v>#VALUE!</v>
      </c>
      <c r="M341" s="14">
        <f t="shared" ref="M341:M397" ca="1" si="58">M340*(G341/100)+M340</f>
        <v>100</v>
      </c>
      <c r="N341" s="14">
        <f t="shared" ref="N341:N397" ca="1" si="59">N340*(H341/100)+N340</f>
        <v>100</v>
      </c>
      <c r="O341" s="14">
        <f t="shared" ca="1" si="57"/>
        <v>100</v>
      </c>
      <c r="P341" s="14"/>
    </row>
    <row r="342" spans="2:16" ht="23.25" customHeight="1" x14ac:dyDescent="0.3">
      <c r="B342" s="15">
        <f t="shared" ca="1" si="54"/>
        <v>1</v>
      </c>
      <c r="C342" s="16">
        <f t="shared" ca="1" si="50"/>
        <v>1</v>
      </c>
      <c r="D342" s="16">
        <f t="shared" ca="1" si="51"/>
        <v>1900</v>
      </c>
      <c r="E342" s="17" t="str">
        <f ca="1">IF(SUMIFS(Cotização!$J:$J,Cotização!$A:$A,C342,Cotização!$B:$B,D342,Cotização!$D:$D,"Fechamento")=0,E341,SUMIFS(Cotização!$J:$J,Cotização!$A:$A,C342,Cotização!$B:$B,D342,Cotização!$D:$D,"Fechamento"))</f>
        <v>Carteira</v>
      </c>
      <c r="F342" s="17" t="str">
        <f ca="1">IF(SUMIFS(Cotização!$F:$F,Cotização!$A:$A,$C342,Cotização!$B:$B,$D342,Cotização!$D:$D,"Fechamento")=0,F341,SUMIFS(Cotização!$F:$F,Cotização!$A:$A,$C342,Cotização!$B:$B,$D342,Cotização!$D:$D,"Fechamento"))</f>
        <v>$ Cota</v>
      </c>
      <c r="G342" s="46">
        <f t="shared" ca="1" si="52"/>
        <v>0</v>
      </c>
      <c r="H342" s="24">
        <f ca="1">IFERROR(VLOOKUP(B342,Preencher!B:C,2,0),0)</f>
        <v>0</v>
      </c>
      <c r="I342" s="18">
        <f t="shared" ca="1" si="53"/>
        <v>0</v>
      </c>
      <c r="J342" s="24">
        <f ca="1">IFERROR(VLOOKUP(B342,Preencher!B:D,3,0),0)</f>
        <v>0</v>
      </c>
      <c r="K342" s="46">
        <f t="shared" ca="1" si="55"/>
        <v>0</v>
      </c>
      <c r="L342" s="18" t="e">
        <f t="shared" ca="1" si="56"/>
        <v>#VALUE!</v>
      </c>
      <c r="M342" s="14">
        <f t="shared" ca="1" si="58"/>
        <v>100</v>
      </c>
      <c r="N342" s="14">
        <f t="shared" ca="1" si="59"/>
        <v>100</v>
      </c>
      <c r="O342" s="14">
        <f t="shared" ca="1" si="57"/>
        <v>100</v>
      </c>
      <c r="P342" s="14"/>
    </row>
    <row r="343" spans="2:16" ht="23.25" customHeight="1" x14ac:dyDescent="0.3">
      <c r="B343" s="15">
        <f t="shared" ca="1" si="54"/>
        <v>1</v>
      </c>
      <c r="C343" s="16">
        <f t="shared" ca="1" si="50"/>
        <v>1</v>
      </c>
      <c r="D343" s="16">
        <f t="shared" ca="1" si="51"/>
        <v>1900</v>
      </c>
      <c r="E343" s="17" t="str">
        <f ca="1">IF(SUMIFS(Cotização!$J:$J,Cotização!$A:$A,C343,Cotização!$B:$B,D343,Cotização!$D:$D,"Fechamento")=0,E342,SUMIFS(Cotização!$J:$J,Cotização!$A:$A,C343,Cotização!$B:$B,D343,Cotização!$D:$D,"Fechamento"))</f>
        <v>Carteira</v>
      </c>
      <c r="F343" s="17" t="str">
        <f ca="1">IF(SUMIFS(Cotização!$F:$F,Cotização!$A:$A,$C343,Cotização!$B:$B,$D343,Cotização!$D:$D,"Fechamento")=0,F342,SUMIFS(Cotização!$F:$F,Cotização!$A:$A,$C343,Cotização!$B:$B,$D343,Cotização!$D:$D,"Fechamento"))</f>
        <v>$ Cota</v>
      </c>
      <c r="G343" s="46">
        <f t="shared" ca="1" si="52"/>
        <v>0</v>
      </c>
      <c r="H343" s="24">
        <f ca="1">IFERROR(VLOOKUP(B343,Preencher!B:C,2,0),0)</f>
        <v>0</v>
      </c>
      <c r="I343" s="18">
        <f t="shared" ca="1" si="53"/>
        <v>0</v>
      </c>
      <c r="J343" s="24">
        <f ca="1">IFERROR(VLOOKUP(B343,Preencher!B:D,3,0),0)</f>
        <v>0</v>
      </c>
      <c r="K343" s="46">
        <f t="shared" ca="1" si="55"/>
        <v>0</v>
      </c>
      <c r="L343" s="18" t="e">
        <f t="shared" ca="1" si="56"/>
        <v>#VALUE!</v>
      </c>
      <c r="M343" s="14">
        <f t="shared" ca="1" si="58"/>
        <v>100</v>
      </c>
      <c r="N343" s="14">
        <f t="shared" ca="1" si="59"/>
        <v>100</v>
      </c>
      <c r="O343" s="14">
        <f t="shared" ca="1" si="57"/>
        <v>100</v>
      </c>
      <c r="P343" s="14"/>
    </row>
    <row r="344" spans="2:16" ht="23.25" customHeight="1" x14ac:dyDescent="0.3">
      <c r="B344" s="15">
        <f t="shared" ca="1" si="54"/>
        <v>1</v>
      </c>
      <c r="C344" s="16">
        <f t="shared" ca="1" si="50"/>
        <v>1</v>
      </c>
      <c r="D344" s="16">
        <f t="shared" ca="1" si="51"/>
        <v>1900</v>
      </c>
      <c r="E344" s="17" t="str">
        <f ca="1">IF(SUMIFS(Cotização!$J:$J,Cotização!$A:$A,C344,Cotização!$B:$B,D344,Cotização!$D:$D,"Fechamento")=0,E343,SUMIFS(Cotização!$J:$J,Cotização!$A:$A,C344,Cotização!$B:$B,D344,Cotização!$D:$D,"Fechamento"))</f>
        <v>Carteira</v>
      </c>
      <c r="F344" s="17" t="str">
        <f ca="1">IF(SUMIFS(Cotização!$F:$F,Cotização!$A:$A,$C344,Cotização!$B:$B,$D344,Cotização!$D:$D,"Fechamento")=0,F343,SUMIFS(Cotização!$F:$F,Cotização!$A:$A,$C344,Cotização!$B:$B,$D344,Cotização!$D:$D,"Fechamento"))</f>
        <v>$ Cota</v>
      </c>
      <c r="G344" s="46">
        <f t="shared" ca="1" si="52"/>
        <v>0</v>
      </c>
      <c r="H344" s="24">
        <f ca="1">IFERROR(VLOOKUP(B344,Preencher!B:C,2,0),0)</f>
        <v>0</v>
      </c>
      <c r="I344" s="18">
        <f t="shared" ca="1" si="53"/>
        <v>0</v>
      </c>
      <c r="J344" s="24">
        <f ca="1">IFERROR(VLOOKUP(B344,Preencher!B:D,3,0),0)</f>
        <v>0</v>
      </c>
      <c r="K344" s="46">
        <f t="shared" ca="1" si="55"/>
        <v>0</v>
      </c>
      <c r="L344" s="18" t="e">
        <f t="shared" ca="1" si="56"/>
        <v>#VALUE!</v>
      </c>
      <c r="M344" s="14">
        <f t="shared" ca="1" si="58"/>
        <v>100</v>
      </c>
      <c r="N344" s="14">
        <f t="shared" ca="1" si="59"/>
        <v>100</v>
      </c>
      <c r="O344" s="14">
        <f t="shared" ca="1" si="57"/>
        <v>100</v>
      </c>
      <c r="P344" s="14"/>
    </row>
    <row r="345" spans="2:16" ht="23.25" customHeight="1" x14ac:dyDescent="0.3">
      <c r="B345" s="15">
        <f t="shared" ca="1" si="54"/>
        <v>1</v>
      </c>
      <c r="C345" s="16">
        <f t="shared" ca="1" si="50"/>
        <v>1</v>
      </c>
      <c r="D345" s="16">
        <f t="shared" ca="1" si="51"/>
        <v>1900</v>
      </c>
      <c r="E345" s="17" t="str">
        <f ca="1">IF(SUMIFS(Cotização!$J:$J,Cotização!$A:$A,C345,Cotização!$B:$B,D345,Cotização!$D:$D,"Fechamento")=0,E344,SUMIFS(Cotização!$J:$J,Cotização!$A:$A,C345,Cotização!$B:$B,D345,Cotização!$D:$D,"Fechamento"))</f>
        <v>Carteira</v>
      </c>
      <c r="F345" s="17" t="str">
        <f ca="1">IF(SUMIFS(Cotização!$F:$F,Cotização!$A:$A,$C345,Cotização!$B:$B,$D345,Cotização!$D:$D,"Fechamento")=0,F344,SUMIFS(Cotização!$F:$F,Cotização!$A:$A,$C345,Cotização!$B:$B,$D345,Cotização!$D:$D,"Fechamento"))</f>
        <v>$ Cota</v>
      </c>
      <c r="G345" s="46">
        <f t="shared" ca="1" si="52"/>
        <v>0</v>
      </c>
      <c r="H345" s="24">
        <f ca="1">IFERROR(VLOOKUP(B345,Preencher!B:C,2,0),0)</f>
        <v>0</v>
      </c>
      <c r="I345" s="18">
        <f t="shared" ca="1" si="53"/>
        <v>0</v>
      </c>
      <c r="J345" s="24">
        <f ca="1">IFERROR(VLOOKUP(B345,Preencher!B:D,3,0),0)</f>
        <v>0</v>
      </c>
      <c r="K345" s="46">
        <f t="shared" ca="1" si="55"/>
        <v>0</v>
      </c>
      <c r="L345" s="18" t="e">
        <f t="shared" ca="1" si="56"/>
        <v>#VALUE!</v>
      </c>
      <c r="M345" s="14">
        <f t="shared" ca="1" si="58"/>
        <v>100</v>
      </c>
      <c r="N345" s="14">
        <f t="shared" ca="1" si="59"/>
        <v>100</v>
      </c>
      <c r="O345" s="14">
        <f t="shared" ca="1" si="57"/>
        <v>100</v>
      </c>
      <c r="P345" s="14"/>
    </row>
    <row r="346" spans="2:16" ht="23.25" customHeight="1" x14ac:dyDescent="0.3">
      <c r="B346" s="15">
        <f t="shared" ca="1" si="54"/>
        <v>1</v>
      </c>
      <c r="C346" s="16">
        <f t="shared" ca="1" si="50"/>
        <v>1</v>
      </c>
      <c r="D346" s="16">
        <f t="shared" ca="1" si="51"/>
        <v>1900</v>
      </c>
      <c r="E346" s="17" t="str">
        <f ca="1">IF(SUMIFS(Cotização!$J:$J,Cotização!$A:$A,C346,Cotização!$B:$B,D346,Cotização!$D:$D,"Fechamento")=0,E345,SUMIFS(Cotização!$J:$J,Cotização!$A:$A,C346,Cotização!$B:$B,D346,Cotização!$D:$D,"Fechamento"))</f>
        <v>Carteira</v>
      </c>
      <c r="F346" s="17" t="str">
        <f ca="1">IF(SUMIFS(Cotização!$F:$F,Cotização!$A:$A,$C346,Cotização!$B:$B,$D346,Cotização!$D:$D,"Fechamento")=0,F345,SUMIFS(Cotização!$F:$F,Cotização!$A:$A,$C346,Cotização!$B:$B,$D346,Cotização!$D:$D,"Fechamento"))</f>
        <v>$ Cota</v>
      </c>
      <c r="G346" s="46">
        <f t="shared" ca="1" si="52"/>
        <v>0</v>
      </c>
      <c r="H346" s="24">
        <f ca="1">IFERROR(VLOOKUP(B346,Preencher!B:C,2,0),0)</f>
        <v>0</v>
      </c>
      <c r="I346" s="18">
        <f t="shared" ca="1" si="53"/>
        <v>0</v>
      </c>
      <c r="J346" s="24">
        <f ca="1">IFERROR(VLOOKUP(B346,Preencher!B:D,3,0),0)</f>
        <v>0</v>
      </c>
      <c r="K346" s="46">
        <f t="shared" ca="1" si="55"/>
        <v>0</v>
      </c>
      <c r="L346" s="18" t="e">
        <f t="shared" ca="1" si="56"/>
        <v>#VALUE!</v>
      </c>
      <c r="M346" s="14">
        <f t="shared" ca="1" si="58"/>
        <v>100</v>
      </c>
      <c r="N346" s="14">
        <f t="shared" ca="1" si="59"/>
        <v>100</v>
      </c>
      <c r="O346" s="14">
        <f t="shared" ca="1" si="57"/>
        <v>100</v>
      </c>
      <c r="P346" s="14"/>
    </row>
    <row r="347" spans="2:16" ht="23.25" customHeight="1" x14ac:dyDescent="0.3">
      <c r="B347" s="15">
        <f t="shared" ca="1" si="54"/>
        <v>1</v>
      </c>
      <c r="C347" s="16">
        <f t="shared" ca="1" si="50"/>
        <v>1</v>
      </c>
      <c r="D347" s="16">
        <f t="shared" ca="1" si="51"/>
        <v>1900</v>
      </c>
      <c r="E347" s="17" t="str">
        <f ca="1">IF(SUMIFS(Cotização!$J:$J,Cotização!$A:$A,C347,Cotização!$B:$B,D347,Cotização!$D:$D,"Fechamento")=0,E346,SUMIFS(Cotização!$J:$J,Cotização!$A:$A,C347,Cotização!$B:$B,D347,Cotização!$D:$D,"Fechamento"))</f>
        <v>Carteira</v>
      </c>
      <c r="F347" s="17" t="str">
        <f ca="1">IF(SUMIFS(Cotização!$F:$F,Cotização!$A:$A,$C347,Cotização!$B:$B,$D347,Cotização!$D:$D,"Fechamento")=0,F346,SUMIFS(Cotização!$F:$F,Cotização!$A:$A,$C347,Cotização!$B:$B,$D347,Cotização!$D:$D,"Fechamento"))</f>
        <v>$ Cota</v>
      </c>
      <c r="G347" s="46">
        <f t="shared" ca="1" si="52"/>
        <v>0</v>
      </c>
      <c r="H347" s="24">
        <f ca="1">IFERROR(VLOOKUP(B347,Preencher!B:C,2,0),0)</f>
        <v>0</v>
      </c>
      <c r="I347" s="18">
        <f t="shared" ca="1" si="53"/>
        <v>0</v>
      </c>
      <c r="J347" s="24">
        <f ca="1">IFERROR(VLOOKUP(B347,Preencher!B:D,3,0),0)</f>
        <v>0</v>
      </c>
      <c r="K347" s="46">
        <f t="shared" ca="1" si="55"/>
        <v>0</v>
      </c>
      <c r="L347" s="18" t="e">
        <f t="shared" ca="1" si="56"/>
        <v>#VALUE!</v>
      </c>
      <c r="M347" s="14">
        <f t="shared" ca="1" si="58"/>
        <v>100</v>
      </c>
      <c r="N347" s="14">
        <f t="shared" ca="1" si="59"/>
        <v>100</v>
      </c>
      <c r="O347" s="14">
        <f t="shared" ca="1" si="57"/>
        <v>100</v>
      </c>
      <c r="P347" s="14"/>
    </row>
    <row r="348" spans="2:16" ht="23.25" customHeight="1" x14ac:dyDescent="0.3">
      <c r="B348" s="15">
        <f t="shared" ca="1" si="54"/>
        <v>1</v>
      </c>
      <c r="C348" s="16">
        <f t="shared" ca="1" si="50"/>
        <v>1</v>
      </c>
      <c r="D348" s="16">
        <f t="shared" ca="1" si="51"/>
        <v>1900</v>
      </c>
      <c r="E348" s="17" t="str">
        <f ca="1">IF(SUMIFS(Cotização!$J:$J,Cotização!$A:$A,C348,Cotização!$B:$B,D348,Cotização!$D:$D,"Fechamento")=0,E347,SUMIFS(Cotização!$J:$J,Cotização!$A:$A,C348,Cotização!$B:$B,D348,Cotização!$D:$D,"Fechamento"))</f>
        <v>Carteira</v>
      </c>
      <c r="F348" s="17" t="str">
        <f ca="1">IF(SUMIFS(Cotização!$F:$F,Cotização!$A:$A,$C348,Cotização!$B:$B,$D348,Cotização!$D:$D,"Fechamento")=0,F347,SUMIFS(Cotização!$F:$F,Cotização!$A:$A,$C348,Cotização!$B:$B,$D348,Cotização!$D:$D,"Fechamento"))</f>
        <v>$ Cota</v>
      </c>
      <c r="G348" s="46">
        <f t="shared" ca="1" si="52"/>
        <v>0</v>
      </c>
      <c r="H348" s="24">
        <f ca="1">IFERROR(VLOOKUP(B348,Preencher!B:C,2,0),0)</f>
        <v>0</v>
      </c>
      <c r="I348" s="18">
        <f t="shared" ca="1" si="53"/>
        <v>0</v>
      </c>
      <c r="J348" s="24">
        <f ca="1">IFERROR(VLOOKUP(B348,Preencher!B:D,3,0),0)</f>
        <v>0</v>
      </c>
      <c r="K348" s="46">
        <f t="shared" ca="1" si="55"/>
        <v>0</v>
      </c>
      <c r="L348" s="18" t="e">
        <f t="shared" ca="1" si="56"/>
        <v>#VALUE!</v>
      </c>
      <c r="M348" s="14">
        <f t="shared" ca="1" si="58"/>
        <v>100</v>
      </c>
      <c r="N348" s="14">
        <f t="shared" ca="1" si="59"/>
        <v>100</v>
      </c>
      <c r="O348" s="14">
        <f t="shared" ca="1" si="57"/>
        <v>100</v>
      </c>
      <c r="P348" s="14"/>
    </row>
    <row r="349" spans="2:16" ht="23.25" customHeight="1" x14ac:dyDescent="0.3">
      <c r="B349" s="15">
        <f t="shared" ca="1" si="54"/>
        <v>1</v>
      </c>
      <c r="C349" s="16">
        <f t="shared" ca="1" si="50"/>
        <v>1</v>
      </c>
      <c r="D349" s="16">
        <f t="shared" ca="1" si="51"/>
        <v>1900</v>
      </c>
      <c r="E349" s="17" t="str">
        <f ca="1">IF(SUMIFS(Cotização!$J:$J,Cotização!$A:$A,C349,Cotização!$B:$B,D349,Cotização!$D:$D,"Fechamento")=0,E348,SUMIFS(Cotização!$J:$J,Cotização!$A:$A,C349,Cotização!$B:$B,D349,Cotização!$D:$D,"Fechamento"))</f>
        <v>Carteira</v>
      </c>
      <c r="F349" s="17" t="str">
        <f ca="1">IF(SUMIFS(Cotização!$F:$F,Cotização!$A:$A,$C349,Cotização!$B:$B,$D349,Cotização!$D:$D,"Fechamento")=0,F348,SUMIFS(Cotização!$F:$F,Cotização!$A:$A,$C349,Cotização!$B:$B,$D349,Cotização!$D:$D,"Fechamento"))</f>
        <v>$ Cota</v>
      </c>
      <c r="G349" s="46">
        <f t="shared" ca="1" si="52"/>
        <v>0</v>
      </c>
      <c r="H349" s="24">
        <f ca="1">IFERROR(VLOOKUP(B349,Preencher!B:C,2,0),0)</f>
        <v>0</v>
      </c>
      <c r="I349" s="18">
        <f t="shared" ca="1" si="53"/>
        <v>0</v>
      </c>
      <c r="J349" s="24">
        <f ca="1">IFERROR(VLOOKUP(B349,Preencher!B:D,3,0),0)</f>
        <v>0</v>
      </c>
      <c r="K349" s="46">
        <f t="shared" ca="1" si="55"/>
        <v>0</v>
      </c>
      <c r="L349" s="18" t="e">
        <f t="shared" ca="1" si="56"/>
        <v>#VALUE!</v>
      </c>
      <c r="M349" s="14">
        <f t="shared" ca="1" si="58"/>
        <v>100</v>
      </c>
      <c r="N349" s="14">
        <f t="shared" ca="1" si="59"/>
        <v>100</v>
      </c>
      <c r="O349" s="14">
        <f t="shared" ca="1" si="57"/>
        <v>100</v>
      </c>
      <c r="P349" s="14"/>
    </row>
    <row r="350" spans="2:16" ht="23.25" customHeight="1" x14ac:dyDescent="0.3">
      <c r="B350" s="15">
        <f t="shared" ca="1" si="54"/>
        <v>1</v>
      </c>
      <c r="C350" s="16">
        <f t="shared" ca="1" si="50"/>
        <v>1</v>
      </c>
      <c r="D350" s="16">
        <f t="shared" ca="1" si="51"/>
        <v>1900</v>
      </c>
      <c r="E350" s="17" t="str">
        <f ca="1">IF(SUMIFS(Cotização!$J:$J,Cotização!$A:$A,C350,Cotização!$B:$B,D350,Cotização!$D:$D,"Fechamento")=0,E349,SUMIFS(Cotização!$J:$J,Cotização!$A:$A,C350,Cotização!$B:$B,D350,Cotização!$D:$D,"Fechamento"))</f>
        <v>Carteira</v>
      </c>
      <c r="F350" s="17" t="str">
        <f ca="1">IF(SUMIFS(Cotização!$F:$F,Cotização!$A:$A,$C350,Cotização!$B:$B,$D350,Cotização!$D:$D,"Fechamento")=0,F349,SUMIFS(Cotização!$F:$F,Cotização!$A:$A,$C350,Cotização!$B:$B,$D350,Cotização!$D:$D,"Fechamento"))</f>
        <v>$ Cota</v>
      </c>
      <c r="G350" s="46">
        <f t="shared" ca="1" si="52"/>
        <v>0</v>
      </c>
      <c r="H350" s="24">
        <f ca="1">IFERROR(VLOOKUP(B350,Preencher!B:C,2,0),0)</f>
        <v>0</v>
      </c>
      <c r="I350" s="18">
        <f t="shared" ca="1" si="53"/>
        <v>0</v>
      </c>
      <c r="J350" s="24">
        <f ca="1">IFERROR(VLOOKUP(B350,Preencher!B:D,3,0),0)</f>
        <v>0</v>
      </c>
      <c r="K350" s="46">
        <f t="shared" ca="1" si="55"/>
        <v>0</v>
      </c>
      <c r="L350" s="18" t="e">
        <f t="shared" ca="1" si="56"/>
        <v>#VALUE!</v>
      </c>
      <c r="M350" s="14">
        <f t="shared" ca="1" si="58"/>
        <v>100</v>
      </c>
      <c r="N350" s="14">
        <f t="shared" ca="1" si="59"/>
        <v>100</v>
      </c>
      <c r="O350" s="14">
        <f t="shared" ca="1" si="57"/>
        <v>100</v>
      </c>
      <c r="P350" s="14"/>
    </row>
    <row r="351" spans="2:16" ht="23.25" customHeight="1" x14ac:dyDescent="0.3">
      <c r="B351" s="15">
        <f t="shared" ca="1" si="54"/>
        <v>1</v>
      </c>
      <c r="C351" s="16">
        <f t="shared" ca="1" si="50"/>
        <v>1</v>
      </c>
      <c r="D351" s="16">
        <f t="shared" ca="1" si="51"/>
        <v>1900</v>
      </c>
      <c r="E351" s="17" t="str">
        <f ca="1">IF(SUMIFS(Cotização!$J:$J,Cotização!$A:$A,C351,Cotização!$B:$B,D351,Cotização!$D:$D,"Fechamento")=0,E350,SUMIFS(Cotização!$J:$J,Cotização!$A:$A,C351,Cotização!$B:$B,D351,Cotização!$D:$D,"Fechamento"))</f>
        <v>Carteira</v>
      </c>
      <c r="F351" s="17" t="str">
        <f ca="1">IF(SUMIFS(Cotização!$F:$F,Cotização!$A:$A,$C351,Cotização!$B:$B,$D351,Cotização!$D:$D,"Fechamento")=0,F350,SUMIFS(Cotização!$F:$F,Cotização!$A:$A,$C351,Cotização!$B:$B,$D351,Cotização!$D:$D,"Fechamento"))</f>
        <v>$ Cota</v>
      </c>
      <c r="G351" s="46">
        <f t="shared" ca="1" si="52"/>
        <v>0</v>
      </c>
      <c r="H351" s="24">
        <f ca="1">IFERROR(VLOOKUP(B351,Preencher!B:C,2,0),0)</f>
        <v>0</v>
      </c>
      <c r="I351" s="18">
        <f t="shared" ca="1" si="53"/>
        <v>0</v>
      </c>
      <c r="J351" s="24">
        <f ca="1">IFERROR(VLOOKUP(B351,Preencher!B:D,3,0),0)</f>
        <v>0</v>
      </c>
      <c r="K351" s="46">
        <f t="shared" ca="1" si="55"/>
        <v>0</v>
      </c>
      <c r="L351" s="18" t="e">
        <f t="shared" ca="1" si="56"/>
        <v>#VALUE!</v>
      </c>
      <c r="M351" s="14">
        <f t="shared" ca="1" si="58"/>
        <v>100</v>
      </c>
      <c r="N351" s="14">
        <f t="shared" ca="1" si="59"/>
        <v>100</v>
      </c>
      <c r="O351" s="14">
        <f t="shared" ca="1" si="57"/>
        <v>100</v>
      </c>
      <c r="P351" s="14"/>
    </row>
    <row r="352" spans="2:16" ht="23.25" customHeight="1" x14ac:dyDescent="0.3">
      <c r="B352" s="15">
        <f t="shared" ca="1" si="54"/>
        <v>1</v>
      </c>
      <c r="C352" s="16">
        <f t="shared" ca="1" si="50"/>
        <v>1</v>
      </c>
      <c r="D352" s="16">
        <f t="shared" ca="1" si="51"/>
        <v>1900</v>
      </c>
      <c r="E352" s="17" t="str">
        <f ca="1">IF(SUMIFS(Cotização!$J:$J,Cotização!$A:$A,C352,Cotização!$B:$B,D352,Cotização!$D:$D,"Fechamento")=0,E351,SUMIFS(Cotização!$J:$J,Cotização!$A:$A,C352,Cotização!$B:$B,D352,Cotização!$D:$D,"Fechamento"))</f>
        <v>Carteira</v>
      </c>
      <c r="F352" s="17" t="str">
        <f ca="1">IF(SUMIFS(Cotização!$F:$F,Cotização!$A:$A,$C352,Cotização!$B:$B,$D352,Cotização!$D:$D,"Fechamento")=0,F351,SUMIFS(Cotização!$F:$F,Cotização!$A:$A,$C352,Cotização!$B:$B,$D352,Cotização!$D:$D,"Fechamento"))</f>
        <v>$ Cota</v>
      </c>
      <c r="G352" s="46">
        <f t="shared" ca="1" si="52"/>
        <v>0</v>
      </c>
      <c r="H352" s="24">
        <f ca="1">IFERROR(VLOOKUP(B352,Preencher!B:C,2,0),0)</f>
        <v>0</v>
      </c>
      <c r="I352" s="18">
        <f t="shared" ca="1" si="53"/>
        <v>0</v>
      </c>
      <c r="J352" s="24">
        <f ca="1">IFERROR(VLOOKUP(B352,Preencher!B:D,3,0),0)</f>
        <v>0</v>
      </c>
      <c r="K352" s="46">
        <f t="shared" ca="1" si="55"/>
        <v>0</v>
      </c>
      <c r="L352" s="18" t="e">
        <f t="shared" ca="1" si="56"/>
        <v>#VALUE!</v>
      </c>
      <c r="M352" s="14">
        <f t="shared" ca="1" si="58"/>
        <v>100</v>
      </c>
      <c r="N352" s="14">
        <f t="shared" ca="1" si="59"/>
        <v>100</v>
      </c>
      <c r="O352" s="14">
        <f t="shared" ca="1" si="57"/>
        <v>100</v>
      </c>
      <c r="P352" s="14"/>
    </row>
    <row r="353" spans="2:16" ht="23.25" customHeight="1" x14ac:dyDescent="0.3">
      <c r="B353" s="15">
        <f t="shared" ca="1" si="54"/>
        <v>1</v>
      </c>
      <c r="C353" s="16">
        <f t="shared" ca="1" si="50"/>
        <v>1</v>
      </c>
      <c r="D353" s="16">
        <f t="shared" ca="1" si="51"/>
        <v>1900</v>
      </c>
      <c r="E353" s="17" t="str">
        <f ca="1">IF(SUMIFS(Cotização!$J:$J,Cotização!$A:$A,C353,Cotização!$B:$B,D353,Cotização!$D:$D,"Fechamento")=0,E352,SUMIFS(Cotização!$J:$J,Cotização!$A:$A,C353,Cotização!$B:$B,D353,Cotização!$D:$D,"Fechamento"))</f>
        <v>Carteira</v>
      </c>
      <c r="F353" s="17" t="str">
        <f ca="1">IF(SUMIFS(Cotização!$F:$F,Cotização!$A:$A,$C353,Cotização!$B:$B,$D353,Cotização!$D:$D,"Fechamento")=0,F352,SUMIFS(Cotização!$F:$F,Cotização!$A:$A,$C353,Cotização!$B:$B,$D353,Cotização!$D:$D,"Fechamento"))</f>
        <v>$ Cota</v>
      </c>
      <c r="G353" s="46">
        <f t="shared" ca="1" si="52"/>
        <v>0</v>
      </c>
      <c r="H353" s="24">
        <f ca="1">IFERROR(VLOOKUP(B353,Preencher!B:C,2,0),0)</f>
        <v>0</v>
      </c>
      <c r="I353" s="18">
        <f t="shared" ca="1" si="53"/>
        <v>0</v>
      </c>
      <c r="J353" s="24">
        <f ca="1">IFERROR(VLOOKUP(B353,Preencher!B:D,3,0),0)</f>
        <v>0</v>
      </c>
      <c r="K353" s="46">
        <f t="shared" ca="1" si="55"/>
        <v>0</v>
      </c>
      <c r="L353" s="18" t="e">
        <f t="shared" ca="1" si="56"/>
        <v>#VALUE!</v>
      </c>
      <c r="M353" s="14">
        <f t="shared" ca="1" si="58"/>
        <v>100</v>
      </c>
      <c r="N353" s="14">
        <f t="shared" ca="1" si="59"/>
        <v>100</v>
      </c>
      <c r="O353" s="14">
        <f t="shared" ca="1" si="57"/>
        <v>100</v>
      </c>
      <c r="P353" s="14"/>
    </row>
    <row r="354" spans="2:16" ht="23.25" customHeight="1" x14ac:dyDescent="0.3">
      <c r="B354" s="15">
        <f t="shared" ca="1" si="54"/>
        <v>1</v>
      </c>
      <c r="C354" s="16">
        <f t="shared" ca="1" si="50"/>
        <v>1</v>
      </c>
      <c r="D354" s="16">
        <f t="shared" ca="1" si="51"/>
        <v>1900</v>
      </c>
      <c r="E354" s="17" t="str">
        <f ca="1">IF(SUMIFS(Cotização!$J:$J,Cotização!$A:$A,C354,Cotização!$B:$B,D354,Cotização!$D:$D,"Fechamento")=0,E353,SUMIFS(Cotização!$J:$J,Cotização!$A:$A,C354,Cotização!$B:$B,D354,Cotização!$D:$D,"Fechamento"))</f>
        <v>Carteira</v>
      </c>
      <c r="F354" s="17" t="str">
        <f ca="1">IF(SUMIFS(Cotização!$F:$F,Cotização!$A:$A,$C354,Cotização!$B:$B,$D354,Cotização!$D:$D,"Fechamento")=0,F353,SUMIFS(Cotização!$F:$F,Cotização!$A:$A,$C354,Cotização!$B:$B,$D354,Cotização!$D:$D,"Fechamento"))</f>
        <v>$ Cota</v>
      </c>
      <c r="G354" s="46">
        <f t="shared" ca="1" si="52"/>
        <v>0</v>
      </c>
      <c r="H354" s="24">
        <f ca="1">IFERROR(VLOOKUP(B354,Preencher!B:C,2,0),0)</f>
        <v>0</v>
      </c>
      <c r="I354" s="18">
        <f t="shared" ca="1" si="53"/>
        <v>0</v>
      </c>
      <c r="J354" s="24">
        <f ca="1">IFERROR(VLOOKUP(B354,Preencher!B:D,3,0),0)</f>
        <v>0</v>
      </c>
      <c r="K354" s="46">
        <f t="shared" ca="1" si="55"/>
        <v>0</v>
      </c>
      <c r="L354" s="18" t="e">
        <f t="shared" ca="1" si="56"/>
        <v>#VALUE!</v>
      </c>
      <c r="M354" s="14">
        <f t="shared" ca="1" si="58"/>
        <v>100</v>
      </c>
      <c r="N354" s="14">
        <f t="shared" ca="1" si="59"/>
        <v>100</v>
      </c>
      <c r="O354" s="14">
        <f t="shared" ca="1" si="57"/>
        <v>100</v>
      </c>
      <c r="P354" s="14"/>
    </row>
    <row r="355" spans="2:16" ht="23.25" customHeight="1" x14ac:dyDescent="0.3">
      <c r="B355" s="15">
        <f t="shared" ca="1" si="54"/>
        <v>1</v>
      </c>
      <c r="C355" s="16">
        <f t="shared" ca="1" si="50"/>
        <v>1</v>
      </c>
      <c r="D355" s="16">
        <f t="shared" ca="1" si="51"/>
        <v>1900</v>
      </c>
      <c r="E355" s="17" t="str">
        <f ca="1">IF(SUMIFS(Cotização!$J:$J,Cotização!$A:$A,C355,Cotização!$B:$B,D355,Cotização!$D:$D,"Fechamento")=0,E354,SUMIFS(Cotização!$J:$J,Cotização!$A:$A,C355,Cotização!$B:$B,D355,Cotização!$D:$D,"Fechamento"))</f>
        <v>Carteira</v>
      </c>
      <c r="F355" s="17" t="str">
        <f ca="1">IF(SUMIFS(Cotização!$F:$F,Cotização!$A:$A,$C355,Cotização!$B:$B,$D355,Cotização!$D:$D,"Fechamento")=0,F354,SUMIFS(Cotização!$F:$F,Cotização!$A:$A,$C355,Cotização!$B:$B,$D355,Cotização!$D:$D,"Fechamento"))</f>
        <v>$ Cota</v>
      </c>
      <c r="G355" s="46">
        <f t="shared" ca="1" si="52"/>
        <v>0</v>
      </c>
      <c r="H355" s="24">
        <f ca="1">IFERROR(VLOOKUP(B355,Preencher!B:C,2,0),0)</f>
        <v>0</v>
      </c>
      <c r="I355" s="18">
        <f t="shared" ca="1" si="53"/>
        <v>0</v>
      </c>
      <c r="J355" s="24">
        <f ca="1">IFERROR(VLOOKUP(B355,Preencher!B:D,3,0),0)</f>
        <v>0</v>
      </c>
      <c r="K355" s="46">
        <f t="shared" ca="1" si="55"/>
        <v>0</v>
      </c>
      <c r="L355" s="18" t="e">
        <f t="shared" ca="1" si="56"/>
        <v>#VALUE!</v>
      </c>
      <c r="M355" s="14">
        <f t="shared" ca="1" si="58"/>
        <v>100</v>
      </c>
      <c r="N355" s="14">
        <f t="shared" ca="1" si="59"/>
        <v>100</v>
      </c>
      <c r="O355" s="14">
        <f t="shared" ca="1" si="57"/>
        <v>100</v>
      </c>
      <c r="P355" s="14"/>
    </row>
    <row r="356" spans="2:16" ht="23.25" customHeight="1" x14ac:dyDescent="0.3">
      <c r="B356" s="15">
        <f t="shared" ca="1" si="54"/>
        <v>1</v>
      </c>
      <c r="C356" s="16">
        <f t="shared" ca="1" si="50"/>
        <v>1</v>
      </c>
      <c r="D356" s="16">
        <f t="shared" ca="1" si="51"/>
        <v>1900</v>
      </c>
      <c r="E356" s="17" t="str">
        <f ca="1">IF(SUMIFS(Cotização!$J:$J,Cotização!$A:$A,C356,Cotização!$B:$B,D356,Cotização!$D:$D,"Fechamento")=0,E355,SUMIFS(Cotização!$J:$J,Cotização!$A:$A,C356,Cotização!$B:$B,D356,Cotização!$D:$D,"Fechamento"))</f>
        <v>Carteira</v>
      </c>
      <c r="F356" s="17" t="str">
        <f ca="1">IF(SUMIFS(Cotização!$F:$F,Cotização!$A:$A,$C356,Cotização!$B:$B,$D356,Cotização!$D:$D,"Fechamento")=0,F355,SUMIFS(Cotização!$F:$F,Cotização!$A:$A,$C356,Cotização!$B:$B,$D356,Cotização!$D:$D,"Fechamento"))</f>
        <v>$ Cota</v>
      </c>
      <c r="G356" s="46">
        <f t="shared" ca="1" si="52"/>
        <v>0</v>
      </c>
      <c r="H356" s="24">
        <f ca="1">IFERROR(VLOOKUP(B356,Preencher!B:C,2,0),0)</f>
        <v>0</v>
      </c>
      <c r="I356" s="18">
        <f t="shared" ca="1" si="53"/>
        <v>0</v>
      </c>
      <c r="J356" s="24">
        <f ca="1">IFERROR(VLOOKUP(B356,Preencher!B:D,3,0),0)</f>
        <v>0</v>
      </c>
      <c r="K356" s="46">
        <f t="shared" ca="1" si="55"/>
        <v>0</v>
      </c>
      <c r="L356" s="18" t="e">
        <f t="shared" ca="1" si="56"/>
        <v>#VALUE!</v>
      </c>
      <c r="M356" s="14">
        <f t="shared" ca="1" si="58"/>
        <v>100</v>
      </c>
      <c r="N356" s="14">
        <f t="shared" ca="1" si="59"/>
        <v>100</v>
      </c>
      <c r="O356" s="14">
        <f t="shared" ca="1" si="57"/>
        <v>100</v>
      </c>
      <c r="P356" s="14"/>
    </row>
    <row r="357" spans="2:16" ht="23.25" customHeight="1" x14ac:dyDescent="0.3">
      <c r="B357" s="15">
        <f t="shared" ca="1" si="54"/>
        <v>1</v>
      </c>
      <c r="C357" s="16">
        <f t="shared" ca="1" si="50"/>
        <v>1</v>
      </c>
      <c r="D357" s="16">
        <f t="shared" ca="1" si="51"/>
        <v>1900</v>
      </c>
      <c r="E357" s="17" t="str">
        <f ca="1">IF(SUMIFS(Cotização!$J:$J,Cotização!$A:$A,C357,Cotização!$B:$B,D357,Cotização!$D:$D,"Fechamento")=0,E356,SUMIFS(Cotização!$J:$J,Cotização!$A:$A,C357,Cotização!$B:$B,D357,Cotização!$D:$D,"Fechamento"))</f>
        <v>Carteira</v>
      </c>
      <c r="F357" s="17" t="str">
        <f ca="1">IF(SUMIFS(Cotização!$F:$F,Cotização!$A:$A,$C357,Cotização!$B:$B,$D357,Cotização!$D:$D,"Fechamento")=0,F356,SUMIFS(Cotização!$F:$F,Cotização!$A:$A,$C357,Cotização!$B:$B,$D357,Cotização!$D:$D,"Fechamento"))</f>
        <v>$ Cota</v>
      </c>
      <c r="G357" s="46">
        <f t="shared" ca="1" si="52"/>
        <v>0</v>
      </c>
      <c r="H357" s="24">
        <f ca="1">IFERROR(VLOOKUP(B357,Preencher!B:C,2,0),0)</f>
        <v>0</v>
      </c>
      <c r="I357" s="18">
        <f t="shared" ca="1" si="53"/>
        <v>0</v>
      </c>
      <c r="J357" s="24">
        <f ca="1">IFERROR(VLOOKUP(B357,Preencher!B:D,3,0),0)</f>
        <v>0</v>
      </c>
      <c r="K357" s="46">
        <f t="shared" ca="1" si="55"/>
        <v>0</v>
      </c>
      <c r="L357" s="18" t="e">
        <f t="shared" ca="1" si="56"/>
        <v>#VALUE!</v>
      </c>
      <c r="M357" s="14">
        <f t="shared" ca="1" si="58"/>
        <v>100</v>
      </c>
      <c r="N357" s="14">
        <f t="shared" ca="1" si="59"/>
        <v>100</v>
      </c>
      <c r="O357" s="14">
        <f t="shared" ca="1" si="57"/>
        <v>100</v>
      </c>
      <c r="P357" s="14"/>
    </row>
    <row r="358" spans="2:16" ht="23.25" customHeight="1" x14ac:dyDescent="0.3">
      <c r="B358" s="15">
        <f t="shared" ca="1" si="54"/>
        <v>1</v>
      </c>
      <c r="C358" s="16">
        <f t="shared" ca="1" si="50"/>
        <v>1</v>
      </c>
      <c r="D358" s="16">
        <f t="shared" ca="1" si="51"/>
        <v>1900</v>
      </c>
      <c r="E358" s="17" t="str">
        <f ca="1">IF(SUMIFS(Cotização!$J:$J,Cotização!$A:$A,C358,Cotização!$B:$B,D358,Cotização!$D:$D,"Fechamento")=0,E357,SUMIFS(Cotização!$J:$J,Cotização!$A:$A,C358,Cotização!$B:$B,D358,Cotização!$D:$D,"Fechamento"))</f>
        <v>Carteira</v>
      </c>
      <c r="F358" s="17" t="str">
        <f ca="1">IF(SUMIFS(Cotização!$F:$F,Cotização!$A:$A,$C358,Cotização!$B:$B,$D358,Cotização!$D:$D,"Fechamento")=0,F357,SUMIFS(Cotização!$F:$F,Cotização!$A:$A,$C358,Cotização!$B:$B,$D358,Cotização!$D:$D,"Fechamento"))</f>
        <v>$ Cota</v>
      </c>
      <c r="G358" s="46">
        <f t="shared" ca="1" si="52"/>
        <v>0</v>
      </c>
      <c r="H358" s="24">
        <f ca="1">IFERROR(VLOOKUP(B358,Preencher!B:C,2,0),0)</f>
        <v>0</v>
      </c>
      <c r="I358" s="18">
        <f t="shared" ca="1" si="53"/>
        <v>0</v>
      </c>
      <c r="J358" s="24">
        <f ca="1">IFERROR(VLOOKUP(B358,Preencher!B:D,3,0),0)</f>
        <v>0</v>
      </c>
      <c r="K358" s="46">
        <f t="shared" ca="1" si="55"/>
        <v>0</v>
      </c>
      <c r="L358" s="18" t="e">
        <f t="shared" ca="1" si="56"/>
        <v>#VALUE!</v>
      </c>
      <c r="M358" s="14">
        <f t="shared" ca="1" si="58"/>
        <v>100</v>
      </c>
      <c r="N358" s="14">
        <f t="shared" ca="1" si="59"/>
        <v>100</v>
      </c>
      <c r="O358" s="14">
        <f t="shared" ca="1" si="57"/>
        <v>100</v>
      </c>
      <c r="P358" s="14"/>
    </row>
    <row r="359" spans="2:16" ht="23.25" customHeight="1" x14ac:dyDescent="0.3">
      <c r="B359" s="15">
        <f t="shared" ca="1" si="54"/>
        <v>1</v>
      </c>
      <c r="C359" s="16">
        <f t="shared" ca="1" si="50"/>
        <v>1</v>
      </c>
      <c r="D359" s="16">
        <f t="shared" ca="1" si="51"/>
        <v>1900</v>
      </c>
      <c r="E359" s="17" t="str">
        <f ca="1">IF(SUMIFS(Cotização!$J:$J,Cotização!$A:$A,C359,Cotização!$B:$B,D359,Cotização!$D:$D,"Fechamento")=0,E358,SUMIFS(Cotização!$J:$J,Cotização!$A:$A,C359,Cotização!$B:$B,D359,Cotização!$D:$D,"Fechamento"))</f>
        <v>Carteira</v>
      </c>
      <c r="F359" s="17" t="str">
        <f ca="1">IF(SUMIFS(Cotização!$F:$F,Cotização!$A:$A,$C359,Cotização!$B:$B,$D359,Cotização!$D:$D,"Fechamento")=0,F358,SUMIFS(Cotização!$F:$F,Cotização!$A:$A,$C359,Cotização!$B:$B,$D359,Cotização!$D:$D,"Fechamento"))</f>
        <v>$ Cota</v>
      </c>
      <c r="G359" s="46">
        <f t="shared" ca="1" si="52"/>
        <v>0</v>
      </c>
      <c r="H359" s="24">
        <f ca="1">IFERROR(VLOOKUP(B359,Preencher!B:C,2,0),0)</f>
        <v>0</v>
      </c>
      <c r="I359" s="18">
        <f t="shared" ca="1" si="53"/>
        <v>0</v>
      </c>
      <c r="J359" s="24">
        <f ca="1">IFERROR(VLOOKUP(B359,Preencher!B:D,3,0),0)</f>
        <v>0</v>
      </c>
      <c r="K359" s="46">
        <f t="shared" ca="1" si="55"/>
        <v>0</v>
      </c>
      <c r="L359" s="18" t="e">
        <f t="shared" ca="1" si="56"/>
        <v>#VALUE!</v>
      </c>
      <c r="M359" s="14">
        <f t="shared" ca="1" si="58"/>
        <v>100</v>
      </c>
      <c r="N359" s="14">
        <f t="shared" ca="1" si="59"/>
        <v>100</v>
      </c>
      <c r="O359" s="14">
        <f t="shared" ca="1" si="57"/>
        <v>100</v>
      </c>
      <c r="P359" s="14"/>
    </row>
    <row r="360" spans="2:16" ht="23.25" customHeight="1" x14ac:dyDescent="0.3">
      <c r="B360" s="15">
        <f t="shared" ca="1" si="54"/>
        <v>1</v>
      </c>
      <c r="C360" s="16">
        <f t="shared" ca="1" si="50"/>
        <v>1</v>
      </c>
      <c r="D360" s="16">
        <f t="shared" ca="1" si="51"/>
        <v>1900</v>
      </c>
      <c r="E360" s="17" t="str">
        <f ca="1">IF(SUMIFS(Cotização!$J:$J,Cotização!$A:$A,C360,Cotização!$B:$B,D360,Cotização!$D:$D,"Fechamento")=0,E359,SUMIFS(Cotização!$J:$J,Cotização!$A:$A,C360,Cotização!$B:$B,D360,Cotização!$D:$D,"Fechamento"))</f>
        <v>Carteira</v>
      </c>
      <c r="F360" s="17" t="str">
        <f ca="1">IF(SUMIFS(Cotização!$F:$F,Cotização!$A:$A,$C360,Cotização!$B:$B,$D360,Cotização!$D:$D,"Fechamento")=0,F359,SUMIFS(Cotização!$F:$F,Cotização!$A:$A,$C360,Cotização!$B:$B,$D360,Cotização!$D:$D,"Fechamento"))</f>
        <v>$ Cota</v>
      </c>
      <c r="G360" s="46">
        <f t="shared" ca="1" si="52"/>
        <v>0</v>
      </c>
      <c r="H360" s="24">
        <f ca="1">IFERROR(VLOOKUP(B360,Preencher!B:C,2,0),0)</f>
        <v>0</v>
      </c>
      <c r="I360" s="18">
        <f t="shared" ca="1" si="53"/>
        <v>0</v>
      </c>
      <c r="J360" s="24">
        <f ca="1">IFERROR(VLOOKUP(B360,Preencher!B:D,3,0),0)</f>
        <v>0</v>
      </c>
      <c r="K360" s="46">
        <f t="shared" ca="1" si="55"/>
        <v>0</v>
      </c>
      <c r="L360" s="18" t="e">
        <f t="shared" ca="1" si="56"/>
        <v>#VALUE!</v>
      </c>
      <c r="M360" s="14">
        <f t="shared" ca="1" si="58"/>
        <v>100</v>
      </c>
      <c r="N360" s="14">
        <f t="shared" ca="1" si="59"/>
        <v>100</v>
      </c>
      <c r="O360" s="14">
        <f t="shared" ca="1" si="57"/>
        <v>100</v>
      </c>
      <c r="P360" s="14"/>
    </row>
    <row r="361" spans="2:16" ht="23.25" customHeight="1" x14ac:dyDescent="0.3">
      <c r="B361" s="15">
        <f t="shared" ca="1" si="54"/>
        <v>1</v>
      </c>
      <c r="C361" s="16">
        <f t="shared" ca="1" si="50"/>
        <v>1</v>
      </c>
      <c r="D361" s="16">
        <f t="shared" ca="1" si="51"/>
        <v>1900</v>
      </c>
      <c r="E361" s="17" t="str">
        <f ca="1">IF(SUMIFS(Cotização!$J:$J,Cotização!$A:$A,C361,Cotização!$B:$B,D361,Cotização!$D:$D,"Fechamento")=0,E360,SUMIFS(Cotização!$J:$J,Cotização!$A:$A,C361,Cotização!$B:$B,D361,Cotização!$D:$D,"Fechamento"))</f>
        <v>Carteira</v>
      </c>
      <c r="F361" s="17" t="str">
        <f ca="1">IF(SUMIFS(Cotização!$F:$F,Cotização!$A:$A,$C361,Cotização!$B:$B,$D361,Cotização!$D:$D,"Fechamento")=0,F360,SUMIFS(Cotização!$F:$F,Cotização!$A:$A,$C361,Cotização!$B:$B,$D361,Cotização!$D:$D,"Fechamento"))</f>
        <v>$ Cota</v>
      </c>
      <c r="G361" s="46">
        <f t="shared" ca="1" si="52"/>
        <v>0</v>
      </c>
      <c r="H361" s="24">
        <f ca="1">IFERROR(VLOOKUP(B361,Preencher!B:C,2,0),0)</f>
        <v>0</v>
      </c>
      <c r="I361" s="18">
        <f t="shared" ca="1" si="53"/>
        <v>0</v>
      </c>
      <c r="J361" s="24">
        <f ca="1">IFERROR(VLOOKUP(B361,Preencher!B:D,3,0),0)</f>
        <v>0</v>
      </c>
      <c r="K361" s="46">
        <f t="shared" ca="1" si="55"/>
        <v>0</v>
      </c>
      <c r="L361" s="18" t="e">
        <f t="shared" ca="1" si="56"/>
        <v>#VALUE!</v>
      </c>
      <c r="M361" s="14">
        <f t="shared" ca="1" si="58"/>
        <v>100</v>
      </c>
      <c r="N361" s="14">
        <f t="shared" ca="1" si="59"/>
        <v>100</v>
      </c>
      <c r="O361" s="14">
        <f t="shared" ca="1" si="57"/>
        <v>100</v>
      </c>
      <c r="P361" s="14"/>
    </row>
    <row r="362" spans="2:16" ht="23.25" customHeight="1" x14ac:dyDescent="0.3">
      <c r="B362" s="15">
        <f t="shared" ca="1" si="54"/>
        <v>1</v>
      </c>
      <c r="C362" s="16">
        <f t="shared" ca="1" si="50"/>
        <v>1</v>
      </c>
      <c r="D362" s="16">
        <f t="shared" ca="1" si="51"/>
        <v>1900</v>
      </c>
      <c r="E362" s="17" t="str">
        <f ca="1">IF(SUMIFS(Cotização!$J:$J,Cotização!$A:$A,C362,Cotização!$B:$B,D362,Cotização!$D:$D,"Fechamento")=0,E361,SUMIFS(Cotização!$J:$J,Cotização!$A:$A,C362,Cotização!$B:$B,D362,Cotização!$D:$D,"Fechamento"))</f>
        <v>Carteira</v>
      </c>
      <c r="F362" s="17" t="str">
        <f ca="1">IF(SUMIFS(Cotização!$F:$F,Cotização!$A:$A,$C362,Cotização!$B:$B,$D362,Cotização!$D:$D,"Fechamento")=0,F361,SUMIFS(Cotização!$F:$F,Cotização!$A:$A,$C362,Cotização!$B:$B,$D362,Cotização!$D:$D,"Fechamento"))</f>
        <v>$ Cota</v>
      </c>
      <c r="G362" s="46">
        <f t="shared" ca="1" si="52"/>
        <v>0</v>
      </c>
      <c r="H362" s="24">
        <f ca="1">IFERROR(VLOOKUP(B362,Preencher!B:C,2,0),0)</f>
        <v>0</v>
      </c>
      <c r="I362" s="18">
        <f t="shared" ca="1" si="53"/>
        <v>0</v>
      </c>
      <c r="J362" s="24">
        <f ca="1">IFERROR(VLOOKUP(B362,Preencher!B:D,3,0),0)</f>
        <v>0</v>
      </c>
      <c r="K362" s="46">
        <f t="shared" ca="1" si="55"/>
        <v>0</v>
      </c>
      <c r="L362" s="18" t="e">
        <f t="shared" ca="1" si="56"/>
        <v>#VALUE!</v>
      </c>
      <c r="M362" s="14">
        <f t="shared" ca="1" si="58"/>
        <v>100</v>
      </c>
      <c r="N362" s="14">
        <f t="shared" ca="1" si="59"/>
        <v>100</v>
      </c>
      <c r="O362" s="14">
        <f t="shared" ca="1" si="57"/>
        <v>100</v>
      </c>
      <c r="P362" s="14"/>
    </row>
    <row r="363" spans="2:16" ht="23.25" customHeight="1" x14ac:dyDescent="0.3">
      <c r="B363" s="15">
        <f t="shared" ca="1" si="54"/>
        <v>1</v>
      </c>
      <c r="C363" s="16">
        <f t="shared" ca="1" si="50"/>
        <v>1</v>
      </c>
      <c r="D363" s="16">
        <f t="shared" ca="1" si="51"/>
        <v>1900</v>
      </c>
      <c r="E363" s="17" t="str">
        <f ca="1">IF(SUMIFS(Cotização!$J:$J,Cotização!$A:$A,C363,Cotização!$B:$B,D363,Cotização!$D:$D,"Fechamento")=0,E362,SUMIFS(Cotização!$J:$J,Cotização!$A:$A,C363,Cotização!$B:$B,D363,Cotização!$D:$D,"Fechamento"))</f>
        <v>Carteira</v>
      </c>
      <c r="F363" s="17" t="str">
        <f ca="1">IF(SUMIFS(Cotização!$F:$F,Cotização!$A:$A,$C363,Cotização!$B:$B,$D363,Cotização!$D:$D,"Fechamento")=0,F362,SUMIFS(Cotização!$F:$F,Cotização!$A:$A,$C363,Cotização!$B:$B,$D363,Cotização!$D:$D,"Fechamento"))</f>
        <v>$ Cota</v>
      </c>
      <c r="G363" s="46">
        <f t="shared" ca="1" si="52"/>
        <v>0</v>
      </c>
      <c r="H363" s="24">
        <f ca="1">IFERROR(VLOOKUP(B363,Preencher!B:C,2,0),0)</f>
        <v>0</v>
      </c>
      <c r="I363" s="18">
        <f t="shared" ca="1" si="53"/>
        <v>0</v>
      </c>
      <c r="J363" s="24">
        <f ca="1">IFERROR(VLOOKUP(B363,Preencher!B:D,3,0),0)</f>
        <v>0</v>
      </c>
      <c r="K363" s="46">
        <f t="shared" ca="1" si="55"/>
        <v>0</v>
      </c>
      <c r="L363" s="18" t="e">
        <f t="shared" ca="1" si="56"/>
        <v>#VALUE!</v>
      </c>
      <c r="M363" s="14">
        <f t="shared" ca="1" si="58"/>
        <v>100</v>
      </c>
      <c r="N363" s="14">
        <f t="shared" ca="1" si="59"/>
        <v>100</v>
      </c>
      <c r="O363" s="14">
        <f t="shared" ca="1" si="57"/>
        <v>100</v>
      </c>
      <c r="P363" s="14"/>
    </row>
    <row r="364" spans="2:16" ht="23.25" customHeight="1" x14ac:dyDescent="0.3">
      <c r="B364" s="15">
        <f t="shared" ca="1" si="54"/>
        <v>1</v>
      </c>
      <c r="C364" s="16">
        <f t="shared" ca="1" si="50"/>
        <v>1</v>
      </c>
      <c r="D364" s="16">
        <f t="shared" ca="1" si="51"/>
        <v>1900</v>
      </c>
      <c r="E364" s="17" t="str">
        <f ca="1">IF(SUMIFS(Cotização!$J:$J,Cotização!$A:$A,C364,Cotização!$B:$B,D364,Cotização!$D:$D,"Fechamento")=0,E363,SUMIFS(Cotização!$J:$J,Cotização!$A:$A,C364,Cotização!$B:$B,D364,Cotização!$D:$D,"Fechamento"))</f>
        <v>Carteira</v>
      </c>
      <c r="F364" s="17" t="str">
        <f ca="1">IF(SUMIFS(Cotização!$F:$F,Cotização!$A:$A,$C364,Cotização!$B:$B,$D364,Cotização!$D:$D,"Fechamento")=0,F363,SUMIFS(Cotização!$F:$F,Cotização!$A:$A,$C364,Cotização!$B:$B,$D364,Cotização!$D:$D,"Fechamento"))</f>
        <v>$ Cota</v>
      </c>
      <c r="G364" s="46">
        <f t="shared" ca="1" si="52"/>
        <v>0</v>
      </c>
      <c r="H364" s="24">
        <f ca="1">IFERROR(VLOOKUP(B364,Preencher!B:C,2,0),0)</f>
        <v>0</v>
      </c>
      <c r="I364" s="18">
        <f t="shared" ca="1" si="53"/>
        <v>0</v>
      </c>
      <c r="J364" s="24">
        <f ca="1">IFERROR(VLOOKUP(B364,Preencher!B:D,3,0),0)</f>
        <v>0</v>
      </c>
      <c r="K364" s="46">
        <f t="shared" ca="1" si="55"/>
        <v>0</v>
      </c>
      <c r="L364" s="18" t="e">
        <f t="shared" ca="1" si="56"/>
        <v>#VALUE!</v>
      </c>
      <c r="M364" s="14">
        <f t="shared" ca="1" si="58"/>
        <v>100</v>
      </c>
      <c r="N364" s="14">
        <f t="shared" ca="1" si="59"/>
        <v>100</v>
      </c>
      <c r="O364" s="14">
        <f t="shared" ca="1" si="57"/>
        <v>100</v>
      </c>
      <c r="P364" s="14"/>
    </row>
    <row r="365" spans="2:16" ht="23.25" customHeight="1" x14ac:dyDescent="0.3">
      <c r="B365" s="15">
        <f t="shared" ca="1" si="54"/>
        <v>1</v>
      </c>
      <c r="C365" s="16">
        <f t="shared" ca="1" si="50"/>
        <v>1</v>
      </c>
      <c r="D365" s="16">
        <f t="shared" ca="1" si="51"/>
        <v>1900</v>
      </c>
      <c r="E365" s="17" t="str">
        <f ca="1">IF(SUMIFS(Cotização!$J:$J,Cotização!$A:$A,C365,Cotização!$B:$B,D365,Cotização!$D:$D,"Fechamento")=0,E364,SUMIFS(Cotização!$J:$J,Cotização!$A:$A,C365,Cotização!$B:$B,D365,Cotização!$D:$D,"Fechamento"))</f>
        <v>Carteira</v>
      </c>
      <c r="F365" s="17" t="str">
        <f ca="1">IF(SUMIFS(Cotização!$F:$F,Cotização!$A:$A,$C365,Cotização!$B:$B,$D365,Cotização!$D:$D,"Fechamento")=0,F364,SUMIFS(Cotização!$F:$F,Cotização!$A:$A,$C365,Cotização!$B:$B,$D365,Cotização!$D:$D,"Fechamento"))</f>
        <v>$ Cota</v>
      </c>
      <c r="G365" s="46">
        <f t="shared" ca="1" si="52"/>
        <v>0</v>
      </c>
      <c r="H365" s="24">
        <f ca="1">IFERROR(VLOOKUP(B365,Preencher!B:C,2,0),0)</f>
        <v>0</v>
      </c>
      <c r="I365" s="18">
        <f t="shared" ca="1" si="53"/>
        <v>0</v>
      </c>
      <c r="J365" s="24">
        <f ca="1">IFERROR(VLOOKUP(B365,Preencher!B:D,3,0),0)</f>
        <v>0</v>
      </c>
      <c r="K365" s="46">
        <f t="shared" ca="1" si="55"/>
        <v>0</v>
      </c>
      <c r="L365" s="18" t="e">
        <f t="shared" ca="1" si="56"/>
        <v>#VALUE!</v>
      </c>
      <c r="M365" s="14">
        <f t="shared" ca="1" si="58"/>
        <v>100</v>
      </c>
      <c r="N365" s="14">
        <f t="shared" ca="1" si="59"/>
        <v>100</v>
      </c>
      <c r="O365" s="14">
        <f t="shared" ca="1" si="57"/>
        <v>100</v>
      </c>
      <c r="P365" s="14"/>
    </row>
    <row r="366" spans="2:16" ht="23.25" customHeight="1" x14ac:dyDescent="0.3">
      <c r="B366" s="15">
        <f t="shared" ca="1" si="54"/>
        <v>1</v>
      </c>
      <c r="C366" s="16">
        <f t="shared" ca="1" si="50"/>
        <v>1</v>
      </c>
      <c r="D366" s="16">
        <f t="shared" ca="1" si="51"/>
        <v>1900</v>
      </c>
      <c r="E366" s="17" t="str">
        <f ca="1">IF(SUMIFS(Cotização!$J:$J,Cotização!$A:$A,C366,Cotização!$B:$B,D366,Cotização!$D:$D,"Fechamento")=0,E365,SUMIFS(Cotização!$J:$J,Cotização!$A:$A,C366,Cotização!$B:$B,D366,Cotização!$D:$D,"Fechamento"))</f>
        <v>Carteira</v>
      </c>
      <c r="F366" s="17" t="str">
        <f ca="1">IF(SUMIFS(Cotização!$F:$F,Cotização!$A:$A,$C366,Cotização!$B:$B,$D366,Cotização!$D:$D,"Fechamento")=0,F365,SUMIFS(Cotização!$F:$F,Cotização!$A:$A,$C366,Cotização!$B:$B,$D366,Cotização!$D:$D,"Fechamento"))</f>
        <v>$ Cota</v>
      </c>
      <c r="G366" s="46">
        <f t="shared" ca="1" si="52"/>
        <v>0</v>
      </c>
      <c r="H366" s="24">
        <f ca="1">IFERROR(VLOOKUP(B366,Preencher!B:C,2,0),0)</f>
        <v>0</v>
      </c>
      <c r="I366" s="18">
        <f t="shared" ca="1" si="53"/>
        <v>0</v>
      </c>
      <c r="J366" s="24">
        <f ca="1">IFERROR(VLOOKUP(B366,Preencher!B:D,3,0),0)</f>
        <v>0</v>
      </c>
      <c r="K366" s="46">
        <f t="shared" ca="1" si="55"/>
        <v>0</v>
      </c>
      <c r="L366" s="18" t="e">
        <f t="shared" ca="1" si="56"/>
        <v>#VALUE!</v>
      </c>
      <c r="M366" s="14">
        <f t="shared" ca="1" si="58"/>
        <v>100</v>
      </c>
      <c r="N366" s="14">
        <f t="shared" ca="1" si="59"/>
        <v>100</v>
      </c>
      <c r="O366" s="14">
        <f t="shared" ca="1" si="57"/>
        <v>100</v>
      </c>
      <c r="P366" s="14"/>
    </row>
    <row r="367" spans="2:16" ht="23.25" customHeight="1" x14ac:dyDescent="0.3">
      <c r="B367" s="15">
        <f t="shared" ca="1" si="54"/>
        <v>1</v>
      </c>
      <c r="C367" s="16">
        <f t="shared" ref="C367:C385" ca="1" si="60">MONTH(B367)</f>
        <v>1</v>
      </c>
      <c r="D367" s="16">
        <f t="shared" ref="D367:D385" ca="1" si="61">YEAR(B367)</f>
        <v>1900</v>
      </c>
      <c r="E367" s="17" t="str">
        <f ca="1">IF(SUMIFS(Cotização!$J:$J,Cotização!$A:$A,C367,Cotização!$B:$B,D367,Cotização!$D:$D,"Fechamento")=0,E366,SUMIFS(Cotização!$J:$J,Cotização!$A:$A,C367,Cotização!$B:$B,D367,Cotização!$D:$D,"Fechamento"))</f>
        <v>Carteira</v>
      </c>
      <c r="F367" s="17" t="str">
        <f ca="1">IF(SUMIFS(Cotização!$F:$F,Cotização!$A:$A,$C367,Cotização!$B:$B,$D367,Cotização!$D:$D,"Fechamento")=0,F366,SUMIFS(Cotização!$F:$F,Cotização!$A:$A,$C367,Cotização!$B:$B,$D367,Cotização!$D:$D,"Fechamento"))</f>
        <v>$ Cota</v>
      </c>
      <c r="G367" s="46">
        <f t="shared" ref="G367:G385" ca="1" si="62">IFERROR((F367/F366-1)*100,0)</f>
        <v>0</v>
      </c>
      <c r="H367" s="24">
        <f ca="1">IFERROR(VLOOKUP(B367,Preencher!B:C,2,0),0)</f>
        <v>0</v>
      </c>
      <c r="I367" s="18">
        <f t="shared" ref="I367:I385" ca="1" si="63">IFERROR(INT((G367/H367)*100),0)</f>
        <v>0</v>
      </c>
      <c r="J367" s="24">
        <f ca="1">IFERROR(VLOOKUP(B367,Preencher!B:D,3,0),0)</f>
        <v>0</v>
      </c>
      <c r="K367" s="46">
        <f t="shared" ca="1" si="55"/>
        <v>0</v>
      </c>
      <c r="L367" s="18" t="e">
        <f t="shared" ca="1" si="56"/>
        <v>#VALUE!</v>
      </c>
      <c r="M367" s="14">
        <f t="shared" ca="1" si="58"/>
        <v>100</v>
      </c>
      <c r="N367" s="14">
        <f t="shared" ca="1" si="59"/>
        <v>100</v>
      </c>
      <c r="O367" s="14">
        <f t="shared" ca="1" si="57"/>
        <v>100</v>
      </c>
      <c r="P367" s="14"/>
    </row>
    <row r="368" spans="2:16" ht="23.25" customHeight="1" x14ac:dyDescent="0.3">
      <c r="B368" s="15">
        <f t="shared" ca="1" si="54"/>
        <v>1</v>
      </c>
      <c r="C368" s="16">
        <f t="shared" ca="1" si="60"/>
        <v>1</v>
      </c>
      <c r="D368" s="16">
        <f t="shared" ca="1" si="61"/>
        <v>1900</v>
      </c>
      <c r="E368" s="17" t="str">
        <f ca="1">IF(SUMIFS(Cotização!$J:$J,Cotização!$A:$A,C368,Cotização!$B:$B,D368,Cotização!$D:$D,"Fechamento")=0,E367,SUMIFS(Cotização!$J:$J,Cotização!$A:$A,C368,Cotização!$B:$B,D368,Cotização!$D:$D,"Fechamento"))</f>
        <v>Carteira</v>
      </c>
      <c r="F368" s="17" t="str">
        <f ca="1">IF(SUMIFS(Cotização!$F:$F,Cotização!$A:$A,$C368,Cotização!$B:$B,$D368,Cotização!$D:$D,"Fechamento")=0,F367,SUMIFS(Cotização!$F:$F,Cotização!$A:$A,$C368,Cotização!$B:$B,$D368,Cotização!$D:$D,"Fechamento"))</f>
        <v>$ Cota</v>
      </c>
      <c r="G368" s="46">
        <f t="shared" ca="1" si="62"/>
        <v>0</v>
      </c>
      <c r="H368" s="24">
        <f ca="1">IFERROR(VLOOKUP(B368,Preencher!B:C,2,0),0)</f>
        <v>0</v>
      </c>
      <c r="I368" s="18">
        <f t="shared" ca="1" si="63"/>
        <v>0</v>
      </c>
      <c r="J368" s="24">
        <f ca="1">IFERROR(VLOOKUP(B368,Preencher!B:D,3,0),0)</f>
        <v>0</v>
      </c>
      <c r="K368" s="46">
        <f t="shared" ca="1" si="55"/>
        <v>0</v>
      </c>
      <c r="L368" s="18" t="e">
        <f t="shared" ca="1" si="56"/>
        <v>#VALUE!</v>
      </c>
      <c r="M368" s="14">
        <f t="shared" ca="1" si="58"/>
        <v>100</v>
      </c>
      <c r="N368" s="14">
        <f t="shared" ca="1" si="59"/>
        <v>100</v>
      </c>
      <c r="O368" s="14">
        <f t="shared" ca="1" si="57"/>
        <v>100</v>
      </c>
      <c r="P368" s="14"/>
    </row>
    <row r="369" spans="2:16" ht="23.25" customHeight="1" x14ac:dyDescent="0.3">
      <c r="B369" s="15">
        <f t="shared" ca="1" si="54"/>
        <v>1</v>
      </c>
      <c r="C369" s="16">
        <f t="shared" ca="1" si="60"/>
        <v>1</v>
      </c>
      <c r="D369" s="16">
        <f t="shared" ca="1" si="61"/>
        <v>1900</v>
      </c>
      <c r="E369" s="17" t="str">
        <f ca="1">IF(SUMIFS(Cotização!$J:$J,Cotização!$A:$A,C369,Cotização!$B:$B,D369,Cotização!$D:$D,"Fechamento")=0,E368,SUMIFS(Cotização!$J:$J,Cotização!$A:$A,C369,Cotização!$B:$B,D369,Cotização!$D:$D,"Fechamento"))</f>
        <v>Carteira</v>
      </c>
      <c r="F369" s="17" t="str">
        <f ca="1">IF(SUMIFS(Cotização!$F:$F,Cotização!$A:$A,$C369,Cotização!$B:$B,$D369,Cotização!$D:$D,"Fechamento")=0,F368,SUMIFS(Cotização!$F:$F,Cotização!$A:$A,$C369,Cotização!$B:$B,$D369,Cotização!$D:$D,"Fechamento"))</f>
        <v>$ Cota</v>
      </c>
      <c r="G369" s="46">
        <f t="shared" ca="1" si="62"/>
        <v>0</v>
      </c>
      <c r="H369" s="24">
        <f ca="1">IFERROR(VLOOKUP(B369,Preencher!B:C,2,0),0)</f>
        <v>0</v>
      </c>
      <c r="I369" s="18">
        <f t="shared" ca="1" si="63"/>
        <v>0</v>
      </c>
      <c r="J369" s="24">
        <f ca="1">IFERROR(VLOOKUP(B369,Preencher!B:D,3,0),0)</f>
        <v>0</v>
      </c>
      <c r="K369" s="46">
        <f t="shared" ca="1" si="55"/>
        <v>0</v>
      </c>
      <c r="L369" s="18" t="e">
        <f t="shared" ca="1" si="56"/>
        <v>#VALUE!</v>
      </c>
      <c r="M369" s="14">
        <f t="shared" ca="1" si="58"/>
        <v>100</v>
      </c>
      <c r="N369" s="14">
        <f t="shared" ca="1" si="59"/>
        <v>100</v>
      </c>
      <c r="O369" s="14">
        <f t="shared" ca="1" si="57"/>
        <v>100</v>
      </c>
      <c r="P369" s="14"/>
    </row>
    <row r="370" spans="2:16" ht="23.25" customHeight="1" x14ac:dyDescent="0.3">
      <c r="B370" s="15">
        <f t="shared" ca="1" si="54"/>
        <v>1</v>
      </c>
      <c r="C370" s="16">
        <f t="shared" ca="1" si="60"/>
        <v>1</v>
      </c>
      <c r="D370" s="16">
        <f t="shared" ca="1" si="61"/>
        <v>1900</v>
      </c>
      <c r="E370" s="17" t="str">
        <f ca="1">IF(SUMIFS(Cotização!$J:$J,Cotização!$A:$A,C370,Cotização!$B:$B,D370,Cotização!$D:$D,"Fechamento")=0,E369,SUMIFS(Cotização!$J:$J,Cotização!$A:$A,C370,Cotização!$B:$B,D370,Cotização!$D:$D,"Fechamento"))</f>
        <v>Carteira</v>
      </c>
      <c r="F370" s="17" t="str">
        <f ca="1">IF(SUMIFS(Cotização!$F:$F,Cotização!$A:$A,$C370,Cotização!$B:$B,$D370,Cotização!$D:$D,"Fechamento")=0,F369,SUMIFS(Cotização!$F:$F,Cotização!$A:$A,$C370,Cotização!$B:$B,$D370,Cotização!$D:$D,"Fechamento"))</f>
        <v>$ Cota</v>
      </c>
      <c r="G370" s="46">
        <f t="shared" ca="1" si="62"/>
        <v>0</v>
      </c>
      <c r="H370" s="24">
        <f ca="1">IFERROR(VLOOKUP(B370,Preencher!B:C,2,0),0)</f>
        <v>0</v>
      </c>
      <c r="I370" s="18">
        <f t="shared" ca="1" si="63"/>
        <v>0</v>
      </c>
      <c r="J370" s="24">
        <f ca="1">IFERROR(VLOOKUP(B370,Preencher!B:D,3,0),0)</f>
        <v>0</v>
      </c>
      <c r="K370" s="46">
        <f t="shared" ca="1" si="55"/>
        <v>0</v>
      </c>
      <c r="L370" s="18" t="e">
        <f t="shared" ca="1" si="56"/>
        <v>#VALUE!</v>
      </c>
      <c r="M370" s="14">
        <f t="shared" ca="1" si="58"/>
        <v>100</v>
      </c>
      <c r="N370" s="14">
        <f t="shared" ca="1" si="59"/>
        <v>100</v>
      </c>
      <c r="O370" s="14">
        <f t="shared" ca="1" si="57"/>
        <v>100</v>
      </c>
      <c r="P370" s="14"/>
    </row>
    <row r="371" spans="2:16" ht="23.25" customHeight="1" x14ac:dyDescent="0.3">
      <c r="B371" s="15">
        <f t="shared" ca="1" si="54"/>
        <v>1</v>
      </c>
      <c r="C371" s="16">
        <f t="shared" ca="1" si="60"/>
        <v>1</v>
      </c>
      <c r="D371" s="16">
        <f t="shared" ca="1" si="61"/>
        <v>1900</v>
      </c>
      <c r="E371" s="17" t="str">
        <f ca="1">IF(SUMIFS(Cotização!$J:$J,Cotização!$A:$A,C371,Cotização!$B:$B,D371,Cotização!$D:$D,"Fechamento")=0,E370,SUMIFS(Cotização!$J:$J,Cotização!$A:$A,C371,Cotização!$B:$B,D371,Cotização!$D:$D,"Fechamento"))</f>
        <v>Carteira</v>
      </c>
      <c r="F371" s="17" t="str">
        <f ca="1">IF(SUMIFS(Cotização!$F:$F,Cotização!$A:$A,$C371,Cotização!$B:$B,$D371,Cotização!$D:$D,"Fechamento")=0,F370,SUMIFS(Cotização!$F:$F,Cotização!$A:$A,$C371,Cotização!$B:$B,$D371,Cotização!$D:$D,"Fechamento"))</f>
        <v>$ Cota</v>
      </c>
      <c r="G371" s="46">
        <f t="shared" ca="1" si="62"/>
        <v>0</v>
      </c>
      <c r="H371" s="24">
        <f ca="1">IFERROR(VLOOKUP(B371,Preencher!B:C,2,0),0)</f>
        <v>0</v>
      </c>
      <c r="I371" s="18">
        <f t="shared" ca="1" si="63"/>
        <v>0</v>
      </c>
      <c r="J371" s="24">
        <f ca="1">IFERROR(VLOOKUP(B371,Preencher!B:D,3,0),0)</f>
        <v>0</v>
      </c>
      <c r="K371" s="46">
        <f t="shared" ca="1" si="55"/>
        <v>0</v>
      </c>
      <c r="L371" s="18" t="e">
        <f t="shared" ca="1" si="56"/>
        <v>#VALUE!</v>
      </c>
      <c r="M371" s="14">
        <f t="shared" ca="1" si="58"/>
        <v>100</v>
      </c>
      <c r="N371" s="14">
        <f t="shared" ca="1" si="59"/>
        <v>100</v>
      </c>
      <c r="O371" s="14">
        <f t="shared" ca="1" si="57"/>
        <v>100</v>
      </c>
      <c r="P371" s="14"/>
    </row>
    <row r="372" spans="2:16" ht="23.25" customHeight="1" x14ac:dyDescent="0.3">
      <c r="B372" s="15">
        <f t="shared" ca="1" si="54"/>
        <v>1</v>
      </c>
      <c r="C372" s="16">
        <f t="shared" ca="1" si="60"/>
        <v>1</v>
      </c>
      <c r="D372" s="16">
        <f t="shared" ca="1" si="61"/>
        <v>1900</v>
      </c>
      <c r="E372" s="17" t="str">
        <f ca="1">IF(SUMIFS(Cotização!$J:$J,Cotização!$A:$A,C372,Cotização!$B:$B,D372,Cotização!$D:$D,"Fechamento")=0,E371,SUMIFS(Cotização!$J:$J,Cotização!$A:$A,C372,Cotização!$B:$B,D372,Cotização!$D:$D,"Fechamento"))</f>
        <v>Carteira</v>
      </c>
      <c r="F372" s="17" t="str">
        <f ca="1">IF(SUMIFS(Cotização!$F:$F,Cotização!$A:$A,$C372,Cotização!$B:$B,$D372,Cotização!$D:$D,"Fechamento")=0,F371,SUMIFS(Cotização!$F:$F,Cotização!$A:$A,$C372,Cotização!$B:$B,$D372,Cotização!$D:$D,"Fechamento"))</f>
        <v>$ Cota</v>
      </c>
      <c r="G372" s="46">
        <f t="shared" ca="1" si="62"/>
        <v>0</v>
      </c>
      <c r="H372" s="24">
        <f ca="1">IFERROR(VLOOKUP(B372,Preencher!B:C,2,0),0)</f>
        <v>0</v>
      </c>
      <c r="I372" s="18">
        <f t="shared" ca="1" si="63"/>
        <v>0</v>
      </c>
      <c r="J372" s="24">
        <f ca="1">IFERROR(VLOOKUP(B372,Preencher!B:D,3,0),0)</f>
        <v>0</v>
      </c>
      <c r="K372" s="46">
        <f t="shared" ca="1" si="55"/>
        <v>0</v>
      </c>
      <c r="L372" s="18" t="e">
        <f t="shared" ca="1" si="56"/>
        <v>#VALUE!</v>
      </c>
      <c r="M372" s="14">
        <f t="shared" ca="1" si="58"/>
        <v>100</v>
      </c>
      <c r="N372" s="14">
        <f t="shared" ca="1" si="59"/>
        <v>100</v>
      </c>
      <c r="O372" s="14">
        <f t="shared" ca="1" si="57"/>
        <v>100</v>
      </c>
      <c r="P372" s="14"/>
    </row>
    <row r="373" spans="2:16" ht="23.25" customHeight="1" x14ac:dyDescent="0.3">
      <c r="B373" s="15">
        <f t="shared" ca="1" si="54"/>
        <v>1</v>
      </c>
      <c r="C373" s="16">
        <f t="shared" ca="1" si="60"/>
        <v>1</v>
      </c>
      <c r="D373" s="16">
        <f t="shared" ca="1" si="61"/>
        <v>1900</v>
      </c>
      <c r="E373" s="17" t="str">
        <f ca="1">IF(SUMIFS(Cotização!$J:$J,Cotização!$A:$A,C373,Cotização!$B:$B,D373,Cotização!$D:$D,"Fechamento")=0,E372,SUMIFS(Cotização!$J:$J,Cotização!$A:$A,C373,Cotização!$B:$B,D373,Cotização!$D:$D,"Fechamento"))</f>
        <v>Carteira</v>
      </c>
      <c r="F373" s="17" t="str">
        <f ca="1">IF(SUMIFS(Cotização!$F:$F,Cotização!$A:$A,$C373,Cotização!$B:$B,$D373,Cotização!$D:$D,"Fechamento")=0,F372,SUMIFS(Cotização!$F:$F,Cotização!$A:$A,$C373,Cotização!$B:$B,$D373,Cotização!$D:$D,"Fechamento"))</f>
        <v>$ Cota</v>
      </c>
      <c r="G373" s="46">
        <f t="shared" ca="1" si="62"/>
        <v>0</v>
      </c>
      <c r="H373" s="24">
        <f ca="1">IFERROR(VLOOKUP(B373,Preencher!B:C,2,0),0)</f>
        <v>0</v>
      </c>
      <c r="I373" s="18">
        <f t="shared" ca="1" si="63"/>
        <v>0</v>
      </c>
      <c r="J373" s="24">
        <f ca="1">IFERROR(VLOOKUP(B373,Preencher!B:D,3,0),0)</f>
        <v>0</v>
      </c>
      <c r="K373" s="46">
        <f t="shared" ca="1" si="55"/>
        <v>0</v>
      </c>
      <c r="L373" s="18" t="e">
        <f t="shared" ca="1" si="56"/>
        <v>#VALUE!</v>
      </c>
      <c r="M373" s="14">
        <f t="shared" ca="1" si="58"/>
        <v>100</v>
      </c>
      <c r="N373" s="14">
        <f t="shared" ca="1" si="59"/>
        <v>100</v>
      </c>
      <c r="O373" s="14">
        <f t="shared" ca="1" si="57"/>
        <v>100</v>
      </c>
      <c r="P373" s="14"/>
    </row>
    <row r="374" spans="2:16" ht="23.25" customHeight="1" x14ac:dyDescent="0.3">
      <c r="B374" s="15">
        <f t="shared" ca="1" si="54"/>
        <v>1</v>
      </c>
      <c r="C374" s="16">
        <f t="shared" ca="1" si="60"/>
        <v>1</v>
      </c>
      <c r="D374" s="16">
        <f t="shared" ca="1" si="61"/>
        <v>1900</v>
      </c>
      <c r="E374" s="17" t="str">
        <f ca="1">IF(SUMIFS(Cotização!$J:$J,Cotização!$A:$A,C374,Cotização!$B:$B,D374,Cotização!$D:$D,"Fechamento")=0,E373,SUMIFS(Cotização!$J:$J,Cotização!$A:$A,C374,Cotização!$B:$B,D374,Cotização!$D:$D,"Fechamento"))</f>
        <v>Carteira</v>
      </c>
      <c r="F374" s="17" t="str">
        <f ca="1">IF(SUMIFS(Cotização!$F:$F,Cotização!$A:$A,$C374,Cotização!$B:$B,$D374,Cotização!$D:$D,"Fechamento")=0,F373,SUMIFS(Cotização!$F:$F,Cotização!$A:$A,$C374,Cotização!$B:$B,$D374,Cotização!$D:$D,"Fechamento"))</f>
        <v>$ Cota</v>
      </c>
      <c r="G374" s="46">
        <f t="shared" ca="1" si="62"/>
        <v>0</v>
      </c>
      <c r="H374" s="24">
        <f ca="1">IFERROR(VLOOKUP(B374,Preencher!B:C,2,0),0)</f>
        <v>0</v>
      </c>
      <c r="I374" s="18">
        <f t="shared" ca="1" si="63"/>
        <v>0</v>
      </c>
      <c r="J374" s="24">
        <f ca="1">IFERROR(VLOOKUP(B374,Preencher!B:D,3,0),0)</f>
        <v>0</v>
      </c>
      <c r="K374" s="46">
        <f t="shared" ca="1" si="55"/>
        <v>0</v>
      </c>
      <c r="L374" s="18" t="e">
        <f t="shared" ca="1" si="56"/>
        <v>#VALUE!</v>
      </c>
      <c r="M374" s="14">
        <f t="shared" ca="1" si="58"/>
        <v>100</v>
      </c>
      <c r="N374" s="14">
        <f t="shared" ca="1" si="59"/>
        <v>100</v>
      </c>
      <c r="O374" s="14">
        <f t="shared" ca="1" si="57"/>
        <v>100</v>
      </c>
      <c r="P374" s="14"/>
    </row>
    <row r="375" spans="2:16" ht="23.25" customHeight="1" x14ac:dyDescent="0.3">
      <c r="B375" s="15">
        <f t="shared" ca="1" si="54"/>
        <v>1</v>
      </c>
      <c r="C375" s="16">
        <f t="shared" ca="1" si="60"/>
        <v>1</v>
      </c>
      <c r="D375" s="16">
        <f t="shared" ca="1" si="61"/>
        <v>1900</v>
      </c>
      <c r="E375" s="17" t="str">
        <f ca="1">IF(SUMIFS(Cotização!$J:$J,Cotização!$A:$A,C375,Cotização!$B:$B,D375,Cotização!$D:$D,"Fechamento")=0,E374,SUMIFS(Cotização!$J:$J,Cotização!$A:$A,C375,Cotização!$B:$B,D375,Cotização!$D:$D,"Fechamento"))</f>
        <v>Carteira</v>
      </c>
      <c r="F375" s="17" t="str">
        <f ca="1">IF(SUMIFS(Cotização!$F:$F,Cotização!$A:$A,$C375,Cotização!$B:$B,$D375,Cotização!$D:$D,"Fechamento")=0,F374,SUMIFS(Cotização!$F:$F,Cotização!$A:$A,$C375,Cotização!$B:$B,$D375,Cotização!$D:$D,"Fechamento"))</f>
        <v>$ Cota</v>
      </c>
      <c r="G375" s="46">
        <f t="shared" ca="1" si="62"/>
        <v>0</v>
      </c>
      <c r="H375" s="24">
        <f ca="1">IFERROR(VLOOKUP(B375,Preencher!B:C,2,0),0)</f>
        <v>0</v>
      </c>
      <c r="I375" s="18">
        <f t="shared" ca="1" si="63"/>
        <v>0</v>
      </c>
      <c r="J375" s="24">
        <f ca="1">IFERROR(VLOOKUP(B375,Preencher!B:D,3,0),0)</f>
        <v>0</v>
      </c>
      <c r="K375" s="46">
        <f t="shared" ca="1" si="55"/>
        <v>0</v>
      </c>
      <c r="L375" s="18" t="e">
        <f t="shared" ca="1" si="56"/>
        <v>#VALUE!</v>
      </c>
      <c r="M375" s="14">
        <f t="shared" ca="1" si="58"/>
        <v>100</v>
      </c>
      <c r="N375" s="14">
        <f t="shared" ca="1" si="59"/>
        <v>100</v>
      </c>
      <c r="O375" s="14">
        <f t="shared" ca="1" si="57"/>
        <v>100</v>
      </c>
      <c r="P375" s="14"/>
    </row>
    <row r="376" spans="2:16" ht="23.25" customHeight="1" x14ac:dyDescent="0.3">
      <c r="B376" s="15">
        <f t="shared" ca="1" si="54"/>
        <v>1</v>
      </c>
      <c r="C376" s="16">
        <f t="shared" ca="1" si="60"/>
        <v>1</v>
      </c>
      <c r="D376" s="16">
        <f t="shared" ca="1" si="61"/>
        <v>1900</v>
      </c>
      <c r="E376" s="17" t="str">
        <f ca="1">IF(SUMIFS(Cotização!$J:$J,Cotização!$A:$A,C376,Cotização!$B:$B,D376,Cotização!$D:$D,"Fechamento")=0,E375,SUMIFS(Cotização!$J:$J,Cotização!$A:$A,C376,Cotização!$B:$B,D376,Cotização!$D:$D,"Fechamento"))</f>
        <v>Carteira</v>
      </c>
      <c r="F376" s="17" t="str">
        <f ca="1">IF(SUMIFS(Cotização!$F:$F,Cotização!$A:$A,$C376,Cotização!$B:$B,$D376,Cotização!$D:$D,"Fechamento")=0,F375,SUMIFS(Cotização!$F:$F,Cotização!$A:$A,$C376,Cotização!$B:$B,$D376,Cotização!$D:$D,"Fechamento"))</f>
        <v>$ Cota</v>
      </c>
      <c r="G376" s="46">
        <f t="shared" ca="1" si="62"/>
        <v>0</v>
      </c>
      <c r="H376" s="24">
        <f ca="1">IFERROR(VLOOKUP(B376,Preencher!B:C,2,0),0)</f>
        <v>0</v>
      </c>
      <c r="I376" s="18">
        <f t="shared" ca="1" si="63"/>
        <v>0</v>
      </c>
      <c r="J376" s="24">
        <f ca="1">IFERROR(VLOOKUP(B376,Preencher!B:D,3,0),0)</f>
        <v>0</v>
      </c>
      <c r="K376" s="46">
        <f t="shared" ca="1" si="55"/>
        <v>0</v>
      </c>
      <c r="L376" s="18" t="e">
        <f t="shared" ca="1" si="56"/>
        <v>#VALUE!</v>
      </c>
      <c r="M376" s="14">
        <f t="shared" ca="1" si="58"/>
        <v>100</v>
      </c>
      <c r="N376" s="14">
        <f t="shared" ca="1" si="59"/>
        <v>100</v>
      </c>
      <c r="O376" s="14">
        <f t="shared" ca="1" si="57"/>
        <v>100</v>
      </c>
      <c r="P376" s="14"/>
    </row>
    <row r="377" spans="2:16" ht="23.25" customHeight="1" x14ac:dyDescent="0.3">
      <c r="B377" s="15">
        <f t="shared" ca="1" si="54"/>
        <v>1</v>
      </c>
      <c r="C377" s="16">
        <f t="shared" ca="1" si="60"/>
        <v>1</v>
      </c>
      <c r="D377" s="16">
        <f t="shared" ca="1" si="61"/>
        <v>1900</v>
      </c>
      <c r="E377" s="17" t="str">
        <f ca="1">IF(SUMIFS(Cotização!$J:$J,Cotização!$A:$A,C377,Cotização!$B:$B,D377,Cotização!$D:$D,"Fechamento")=0,E376,SUMIFS(Cotização!$J:$J,Cotização!$A:$A,C377,Cotização!$B:$B,D377,Cotização!$D:$D,"Fechamento"))</f>
        <v>Carteira</v>
      </c>
      <c r="F377" s="17" t="str">
        <f ca="1">IF(SUMIFS(Cotização!$F:$F,Cotização!$A:$A,$C377,Cotização!$B:$B,$D377,Cotização!$D:$D,"Fechamento")=0,F376,SUMIFS(Cotização!$F:$F,Cotização!$A:$A,$C377,Cotização!$B:$B,$D377,Cotização!$D:$D,"Fechamento"))</f>
        <v>$ Cota</v>
      </c>
      <c r="G377" s="46">
        <f t="shared" ca="1" si="62"/>
        <v>0</v>
      </c>
      <c r="H377" s="24">
        <f ca="1">IFERROR(VLOOKUP(B377,Preencher!B:C,2,0),0)</f>
        <v>0</v>
      </c>
      <c r="I377" s="18">
        <f t="shared" ca="1" si="63"/>
        <v>0</v>
      </c>
      <c r="J377" s="24">
        <f ca="1">IFERROR(VLOOKUP(B377,Preencher!B:D,3,0),0)</f>
        <v>0</v>
      </c>
      <c r="K377" s="46">
        <f t="shared" ca="1" si="55"/>
        <v>0</v>
      </c>
      <c r="L377" s="18" t="e">
        <f t="shared" ca="1" si="56"/>
        <v>#VALUE!</v>
      </c>
      <c r="M377" s="14">
        <f t="shared" ca="1" si="58"/>
        <v>100</v>
      </c>
      <c r="N377" s="14">
        <f t="shared" ca="1" si="59"/>
        <v>100</v>
      </c>
      <c r="O377" s="14">
        <f t="shared" ca="1" si="57"/>
        <v>100</v>
      </c>
      <c r="P377" s="14"/>
    </row>
    <row r="378" spans="2:16" ht="23.25" customHeight="1" x14ac:dyDescent="0.3">
      <c r="B378" s="15">
        <f t="shared" ca="1" si="54"/>
        <v>1</v>
      </c>
      <c r="C378" s="16">
        <f t="shared" ca="1" si="60"/>
        <v>1</v>
      </c>
      <c r="D378" s="16">
        <f t="shared" ca="1" si="61"/>
        <v>1900</v>
      </c>
      <c r="E378" s="17" t="str">
        <f ca="1">IF(SUMIFS(Cotização!$J:$J,Cotização!$A:$A,C378,Cotização!$B:$B,D378,Cotização!$D:$D,"Fechamento")=0,E377,SUMIFS(Cotização!$J:$J,Cotização!$A:$A,C378,Cotização!$B:$B,D378,Cotização!$D:$D,"Fechamento"))</f>
        <v>Carteira</v>
      </c>
      <c r="F378" s="17" t="str">
        <f ca="1">IF(SUMIFS(Cotização!$F:$F,Cotização!$A:$A,$C378,Cotização!$B:$B,$D378,Cotização!$D:$D,"Fechamento")=0,F377,SUMIFS(Cotização!$F:$F,Cotização!$A:$A,$C378,Cotização!$B:$B,$D378,Cotização!$D:$D,"Fechamento"))</f>
        <v>$ Cota</v>
      </c>
      <c r="G378" s="46">
        <f t="shared" ca="1" si="62"/>
        <v>0</v>
      </c>
      <c r="H378" s="24">
        <f ca="1">IFERROR(VLOOKUP(B378,Preencher!B:C,2,0),0)</f>
        <v>0</v>
      </c>
      <c r="I378" s="18">
        <f t="shared" ca="1" si="63"/>
        <v>0</v>
      </c>
      <c r="J378" s="24">
        <f ca="1">IFERROR(VLOOKUP(B378,Preencher!B:D,3,0),0)</f>
        <v>0</v>
      </c>
      <c r="K378" s="46">
        <f t="shared" ca="1" si="55"/>
        <v>0</v>
      </c>
      <c r="L378" s="18" t="e">
        <f t="shared" ca="1" si="56"/>
        <v>#VALUE!</v>
      </c>
      <c r="M378" s="14">
        <f t="shared" ca="1" si="58"/>
        <v>100</v>
      </c>
      <c r="N378" s="14">
        <f t="shared" ca="1" si="59"/>
        <v>100</v>
      </c>
      <c r="O378" s="14">
        <f t="shared" ca="1" si="57"/>
        <v>100</v>
      </c>
      <c r="P378" s="14"/>
    </row>
    <row r="379" spans="2:16" ht="23.25" customHeight="1" x14ac:dyDescent="0.3">
      <c r="B379" s="15">
        <f t="shared" ca="1" si="54"/>
        <v>1</v>
      </c>
      <c r="C379" s="16">
        <f t="shared" ca="1" si="60"/>
        <v>1</v>
      </c>
      <c r="D379" s="16">
        <f t="shared" ca="1" si="61"/>
        <v>1900</v>
      </c>
      <c r="E379" s="17" t="str">
        <f ca="1">IF(SUMIFS(Cotização!$J:$J,Cotização!$A:$A,C379,Cotização!$B:$B,D379,Cotização!$D:$D,"Fechamento")=0,E378,SUMIFS(Cotização!$J:$J,Cotização!$A:$A,C379,Cotização!$B:$B,D379,Cotização!$D:$D,"Fechamento"))</f>
        <v>Carteira</v>
      </c>
      <c r="F379" s="17" t="str">
        <f ca="1">IF(SUMIFS(Cotização!$F:$F,Cotização!$A:$A,$C379,Cotização!$B:$B,$D379,Cotização!$D:$D,"Fechamento")=0,F378,SUMIFS(Cotização!$F:$F,Cotização!$A:$A,$C379,Cotização!$B:$B,$D379,Cotização!$D:$D,"Fechamento"))</f>
        <v>$ Cota</v>
      </c>
      <c r="G379" s="46">
        <f t="shared" ca="1" si="62"/>
        <v>0</v>
      </c>
      <c r="H379" s="24">
        <f ca="1">IFERROR(VLOOKUP(B379,Preencher!B:C,2,0),0)</f>
        <v>0</v>
      </c>
      <c r="I379" s="18">
        <f t="shared" ca="1" si="63"/>
        <v>0</v>
      </c>
      <c r="J379" s="24">
        <f ca="1">IFERROR(VLOOKUP(B379,Preencher!B:D,3,0),0)</f>
        <v>0</v>
      </c>
      <c r="K379" s="46">
        <f t="shared" ca="1" si="55"/>
        <v>0</v>
      </c>
      <c r="L379" s="18" t="e">
        <f t="shared" ca="1" si="56"/>
        <v>#VALUE!</v>
      </c>
      <c r="M379" s="14">
        <f t="shared" ca="1" si="58"/>
        <v>100</v>
      </c>
      <c r="N379" s="14">
        <f t="shared" ca="1" si="59"/>
        <v>100</v>
      </c>
      <c r="O379" s="14">
        <f t="shared" ca="1" si="57"/>
        <v>100</v>
      </c>
      <c r="P379" s="14"/>
    </row>
    <row r="380" spans="2:16" ht="23.25" customHeight="1" x14ac:dyDescent="0.3">
      <c r="B380" s="15">
        <f t="shared" ca="1" si="54"/>
        <v>1</v>
      </c>
      <c r="C380" s="16">
        <f t="shared" ca="1" si="60"/>
        <v>1</v>
      </c>
      <c r="D380" s="16">
        <f t="shared" ca="1" si="61"/>
        <v>1900</v>
      </c>
      <c r="E380" s="17" t="str">
        <f ca="1">IF(SUMIFS(Cotização!$J:$J,Cotização!$A:$A,C380,Cotização!$B:$B,D380,Cotização!$D:$D,"Fechamento")=0,E379,SUMIFS(Cotização!$J:$J,Cotização!$A:$A,C380,Cotização!$B:$B,D380,Cotização!$D:$D,"Fechamento"))</f>
        <v>Carteira</v>
      </c>
      <c r="F380" s="17" t="str">
        <f ca="1">IF(SUMIFS(Cotização!$F:$F,Cotização!$A:$A,$C380,Cotização!$B:$B,$D380,Cotização!$D:$D,"Fechamento")=0,F379,SUMIFS(Cotização!$F:$F,Cotização!$A:$A,$C380,Cotização!$B:$B,$D380,Cotização!$D:$D,"Fechamento"))</f>
        <v>$ Cota</v>
      </c>
      <c r="G380" s="46">
        <f t="shared" ca="1" si="62"/>
        <v>0</v>
      </c>
      <c r="H380" s="24">
        <f ca="1">IFERROR(VLOOKUP(B380,Preencher!B:C,2,0),0)</f>
        <v>0</v>
      </c>
      <c r="I380" s="18">
        <f t="shared" ca="1" si="63"/>
        <v>0</v>
      </c>
      <c r="J380" s="24">
        <f ca="1">IFERROR(VLOOKUP(B380,Preencher!B:D,3,0),0)</f>
        <v>0</v>
      </c>
      <c r="K380" s="46">
        <f t="shared" ca="1" si="55"/>
        <v>0</v>
      </c>
      <c r="L380" s="18" t="e">
        <f t="shared" ca="1" si="56"/>
        <v>#VALUE!</v>
      </c>
      <c r="M380" s="14">
        <f t="shared" ca="1" si="58"/>
        <v>100</v>
      </c>
      <c r="N380" s="14">
        <f t="shared" ca="1" si="59"/>
        <v>100</v>
      </c>
      <c r="O380" s="14">
        <f t="shared" ca="1" si="57"/>
        <v>100</v>
      </c>
      <c r="P380" s="14"/>
    </row>
    <row r="381" spans="2:16" ht="23.25" customHeight="1" x14ac:dyDescent="0.3">
      <c r="B381" s="15">
        <f t="shared" ca="1" si="54"/>
        <v>1</v>
      </c>
      <c r="C381" s="16">
        <f t="shared" ca="1" si="60"/>
        <v>1</v>
      </c>
      <c r="D381" s="16">
        <f t="shared" ca="1" si="61"/>
        <v>1900</v>
      </c>
      <c r="E381" s="17" t="str">
        <f ca="1">IF(SUMIFS(Cotização!$J:$J,Cotização!$A:$A,C381,Cotização!$B:$B,D381,Cotização!$D:$D,"Fechamento")=0,E380,SUMIFS(Cotização!$J:$J,Cotização!$A:$A,C381,Cotização!$B:$B,D381,Cotização!$D:$D,"Fechamento"))</f>
        <v>Carteira</v>
      </c>
      <c r="F381" s="17" t="str">
        <f ca="1">IF(SUMIFS(Cotização!$F:$F,Cotização!$A:$A,$C381,Cotização!$B:$B,$D381,Cotização!$D:$D,"Fechamento")=0,F380,SUMIFS(Cotização!$F:$F,Cotização!$A:$A,$C381,Cotização!$B:$B,$D381,Cotização!$D:$D,"Fechamento"))</f>
        <v>$ Cota</v>
      </c>
      <c r="G381" s="46">
        <f t="shared" ca="1" si="62"/>
        <v>0</v>
      </c>
      <c r="H381" s="24">
        <f ca="1">IFERROR(VLOOKUP(B381,Preencher!B:C,2,0),0)</f>
        <v>0</v>
      </c>
      <c r="I381" s="18">
        <f t="shared" ca="1" si="63"/>
        <v>0</v>
      </c>
      <c r="J381" s="24">
        <f ca="1">IFERROR(VLOOKUP(B381,Preencher!B:D,3,0),0)</f>
        <v>0</v>
      </c>
      <c r="K381" s="46">
        <f t="shared" ca="1" si="55"/>
        <v>0</v>
      </c>
      <c r="L381" s="18" t="e">
        <f t="shared" ca="1" si="56"/>
        <v>#VALUE!</v>
      </c>
      <c r="M381" s="14">
        <f t="shared" ca="1" si="58"/>
        <v>100</v>
      </c>
      <c r="N381" s="14">
        <f t="shared" ca="1" si="59"/>
        <v>100</v>
      </c>
      <c r="O381" s="14">
        <f t="shared" ca="1" si="57"/>
        <v>100</v>
      </c>
      <c r="P381" s="14"/>
    </row>
    <row r="382" spans="2:16" ht="23.25" customHeight="1" x14ac:dyDescent="0.3">
      <c r="B382" s="15">
        <f t="shared" ca="1" si="54"/>
        <v>1</v>
      </c>
      <c r="C382" s="16">
        <f t="shared" ca="1" si="60"/>
        <v>1</v>
      </c>
      <c r="D382" s="16">
        <f t="shared" ca="1" si="61"/>
        <v>1900</v>
      </c>
      <c r="E382" s="17" t="str">
        <f ca="1">IF(SUMIFS(Cotização!$J:$J,Cotização!$A:$A,C382,Cotização!$B:$B,D382,Cotização!$D:$D,"Fechamento")=0,E381,SUMIFS(Cotização!$J:$J,Cotização!$A:$A,C382,Cotização!$B:$B,D382,Cotização!$D:$D,"Fechamento"))</f>
        <v>Carteira</v>
      </c>
      <c r="F382" s="17" t="str">
        <f ca="1">IF(SUMIFS(Cotização!$F:$F,Cotização!$A:$A,$C382,Cotização!$B:$B,$D382,Cotização!$D:$D,"Fechamento")=0,F381,SUMIFS(Cotização!$F:$F,Cotização!$A:$A,$C382,Cotização!$B:$B,$D382,Cotização!$D:$D,"Fechamento"))</f>
        <v>$ Cota</v>
      </c>
      <c r="G382" s="46">
        <f t="shared" ca="1" si="62"/>
        <v>0</v>
      </c>
      <c r="H382" s="24">
        <f ca="1">IFERROR(VLOOKUP(B382,Preencher!B:C,2,0),0)</f>
        <v>0</v>
      </c>
      <c r="I382" s="18">
        <f t="shared" ca="1" si="63"/>
        <v>0</v>
      </c>
      <c r="J382" s="24">
        <f ca="1">IFERROR(VLOOKUP(B382,Preencher!B:D,3,0),0)</f>
        <v>0</v>
      </c>
      <c r="K382" s="46">
        <f t="shared" ca="1" si="55"/>
        <v>0</v>
      </c>
      <c r="L382" s="18" t="e">
        <f t="shared" ca="1" si="56"/>
        <v>#VALUE!</v>
      </c>
      <c r="M382" s="14">
        <f t="shared" ca="1" si="58"/>
        <v>100</v>
      </c>
      <c r="N382" s="14">
        <f t="shared" ca="1" si="59"/>
        <v>100</v>
      </c>
      <c r="O382" s="14">
        <f t="shared" ca="1" si="57"/>
        <v>100</v>
      </c>
      <c r="P382" s="14"/>
    </row>
    <row r="383" spans="2:16" ht="23.25" customHeight="1" x14ac:dyDescent="0.3">
      <c r="B383" s="15">
        <f t="shared" ca="1" si="54"/>
        <v>1</v>
      </c>
      <c r="C383" s="16">
        <f t="shared" ca="1" si="60"/>
        <v>1</v>
      </c>
      <c r="D383" s="16">
        <f t="shared" ca="1" si="61"/>
        <v>1900</v>
      </c>
      <c r="E383" s="17" t="str">
        <f ca="1">IF(SUMIFS(Cotização!$J:$J,Cotização!$A:$A,C383,Cotização!$B:$B,D383,Cotização!$D:$D,"Fechamento")=0,E382,SUMIFS(Cotização!$J:$J,Cotização!$A:$A,C383,Cotização!$B:$B,D383,Cotização!$D:$D,"Fechamento"))</f>
        <v>Carteira</v>
      </c>
      <c r="F383" s="17" t="str">
        <f ca="1">IF(SUMIFS(Cotização!$F:$F,Cotização!$A:$A,$C383,Cotização!$B:$B,$D383,Cotização!$D:$D,"Fechamento")=0,F382,SUMIFS(Cotização!$F:$F,Cotização!$A:$A,$C383,Cotização!$B:$B,$D383,Cotização!$D:$D,"Fechamento"))</f>
        <v>$ Cota</v>
      </c>
      <c r="G383" s="46">
        <f t="shared" ca="1" si="62"/>
        <v>0</v>
      </c>
      <c r="H383" s="24">
        <f ca="1">IFERROR(VLOOKUP(B383,Preencher!B:C,2,0),0)</f>
        <v>0</v>
      </c>
      <c r="I383" s="18">
        <f t="shared" ca="1" si="63"/>
        <v>0</v>
      </c>
      <c r="J383" s="24">
        <f ca="1">IFERROR(VLOOKUP(B383,Preencher!B:D,3,0),0)</f>
        <v>0</v>
      </c>
      <c r="K383" s="46">
        <f t="shared" ca="1" si="55"/>
        <v>0</v>
      </c>
      <c r="L383" s="18" t="e">
        <f t="shared" ca="1" si="56"/>
        <v>#VALUE!</v>
      </c>
      <c r="M383" s="14">
        <f t="shared" ca="1" si="58"/>
        <v>100</v>
      </c>
      <c r="N383" s="14">
        <f t="shared" ca="1" si="59"/>
        <v>100</v>
      </c>
      <c r="O383" s="14">
        <f t="shared" ca="1" si="57"/>
        <v>100</v>
      </c>
      <c r="P383" s="14"/>
    </row>
    <row r="384" spans="2:16" x14ac:dyDescent="0.3">
      <c r="B384" s="15">
        <f t="shared" ca="1" si="54"/>
        <v>1</v>
      </c>
      <c r="C384" s="16">
        <f t="shared" ca="1" si="60"/>
        <v>1</v>
      </c>
      <c r="D384" s="16">
        <f t="shared" ca="1" si="61"/>
        <v>1900</v>
      </c>
      <c r="E384" s="17" t="str">
        <f ca="1">IF(SUMIFS(Cotização!$J:$J,Cotização!$A:$A,C384,Cotização!$B:$B,D384,Cotização!$D:$D,"Fechamento")=0,E383,SUMIFS(Cotização!$J:$J,Cotização!$A:$A,C384,Cotização!$B:$B,D384,Cotização!$D:$D,"Fechamento"))</f>
        <v>Carteira</v>
      </c>
      <c r="F384" s="17" t="str">
        <f ca="1">IF(SUMIFS(Cotização!$F:$F,Cotização!$A:$A,$C384,Cotização!$B:$B,$D384,Cotização!$D:$D,"Fechamento")=0,F383,SUMIFS(Cotização!$F:$F,Cotização!$A:$A,$C384,Cotização!$B:$B,$D384,Cotização!$D:$D,"Fechamento"))</f>
        <v>$ Cota</v>
      </c>
      <c r="G384" s="46">
        <f t="shared" ca="1" si="62"/>
        <v>0</v>
      </c>
      <c r="H384" s="24">
        <f ca="1">IFERROR(VLOOKUP(B384,Preencher!B:C,2,0),0)</f>
        <v>0</v>
      </c>
      <c r="I384" s="18">
        <f t="shared" ca="1" si="63"/>
        <v>0</v>
      </c>
      <c r="J384" s="24">
        <f ca="1">IFERROR(VLOOKUP(B384,Preencher!B:D,3,0),0)</f>
        <v>0</v>
      </c>
      <c r="K384" s="46">
        <f t="shared" ca="1" si="55"/>
        <v>0</v>
      </c>
      <c r="L384" s="18" t="e">
        <f t="shared" ca="1" si="56"/>
        <v>#VALUE!</v>
      </c>
      <c r="M384" s="14">
        <f t="shared" ca="1" si="58"/>
        <v>100</v>
      </c>
      <c r="N384" s="14">
        <f t="shared" ca="1" si="59"/>
        <v>100</v>
      </c>
      <c r="O384" s="14">
        <f t="shared" ca="1" si="57"/>
        <v>100</v>
      </c>
    </row>
    <row r="385" spans="2:15" x14ac:dyDescent="0.3">
      <c r="B385" s="15">
        <f t="shared" ca="1" si="54"/>
        <v>1</v>
      </c>
      <c r="C385" s="16">
        <f t="shared" ca="1" si="60"/>
        <v>1</v>
      </c>
      <c r="D385" s="16">
        <f t="shared" ca="1" si="61"/>
        <v>1900</v>
      </c>
      <c r="E385" s="17" t="str">
        <f ca="1">IF(SUMIFS(Cotização!$J:$J,Cotização!$A:$A,C385,Cotização!$B:$B,D385,Cotização!$D:$D,"Fechamento")=0,E384,SUMIFS(Cotização!$J:$J,Cotização!$A:$A,C385,Cotização!$B:$B,D385,Cotização!$D:$D,"Fechamento"))</f>
        <v>Carteira</v>
      </c>
      <c r="F385" s="17" t="str">
        <f ca="1">IF(SUMIFS(Cotização!$F:$F,Cotização!$A:$A,$C385,Cotização!$B:$B,$D385,Cotização!$D:$D,"Fechamento")=0,F384,SUMIFS(Cotização!$F:$F,Cotização!$A:$A,$C385,Cotização!$B:$B,$D385,Cotização!$D:$D,"Fechamento"))</f>
        <v>$ Cota</v>
      </c>
      <c r="G385" s="46">
        <f t="shared" ca="1" si="62"/>
        <v>0</v>
      </c>
      <c r="H385" s="24">
        <f ca="1">IFERROR(VLOOKUP(B385,Preencher!B:C,2,0),0)</f>
        <v>0</v>
      </c>
      <c r="I385" s="18">
        <f t="shared" ca="1" si="63"/>
        <v>0</v>
      </c>
      <c r="J385" s="24">
        <f ca="1">IFERROR(VLOOKUP(B385,Preencher!B:D,3,0),0)</f>
        <v>0</v>
      </c>
      <c r="K385" s="46">
        <f t="shared" ca="1" si="55"/>
        <v>0</v>
      </c>
      <c r="L385" s="18" t="e">
        <f t="shared" ca="1" si="56"/>
        <v>#VALUE!</v>
      </c>
      <c r="M385" s="14">
        <f t="shared" ca="1" si="58"/>
        <v>100</v>
      </c>
      <c r="N385" s="14">
        <f t="shared" ca="1" si="59"/>
        <v>100</v>
      </c>
      <c r="O385" s="14">
        <f t="shared" ca="1" si="57"/>
        <v>100</v>
      </c>
    </row>
    <row r="386" spans="2:15" x14ac:dyDescent="0.3">
      <c r="B386" s="15">
        <f t="shared" ca="1" si="54"/>
        <v>1</v>
      </c>
      <c r="C386" s="16">
        <f t="shared" ref="C386:C395" ca="1" si="64">MONTH(B386)</f>
        <v>1</v>
      </c>
      <c r="D386" s="16">
        <f t="shared" ref="D386:D395" ca="1" si="65">YEAR(B386)</f>
        <v>1900</v>
      </c>
      <c r="E386" s="17" t="str">
        <f ca="1">IF(SUMIFS(Cotização!$J:$J,Cotização!$A:$A,C386,Cotização!$B:$B,D386,Cotização!$D:$D,"Fechamento")=0,E385,SUMIFS(Cotização!$J:$J,Cotização!$A:$A,C386,Cotização!$B:$B,D386,Cotização!$D:$D,"Fechamento"))</f>
        <v>Carteira</v>
      </c>
      <c r="F386" s="17" t="str">
        <f ca="1">IF(SUMIFS(Cotização!$F:$F,Cotização!$A:$A,$C386,Cotização!$B:$B,$D386,Cotização!$D:$D,"Fechamento")=0,F385,SUMIFS(Cotização!$F:$F,Cotização!$A:$A,$C386,Cotização!$B:$B,$D386,Cotização!$D:$D,"Fechamento"))</f>
        <v>$ Cota</v>
      </c>
      <c r="G386" s="46">
        <f t="shared" ref="G386:G395" ca="1" si="66">IFERROR((F386/F385-1)*100,0)</f>
        <v>0</v>
      </c>
      <c r="H386" s="24">
        <f ca="1">IFERROR(VLOOKUP(B386,Preencher!B:C,2,0),0)</f>
        <v>0</v>
      </c>
      <c r="I386" s="18">
        <f t="shared" ref="I386:I395" ca="1" si="67">IFERROR(INT((G386/H386)*100),0)</f>
        <v>0</v>
      </c>
      <c r="J386" s="24">
        <f ca="1">IFERROR(VLOOKUP(B386,Preencher!B:D,3,0),0)</f>
        <v>0</v>
      </c>
      <c r="K386" s="46">
        <f t="shared" ca="1" si="55"/>
        <v>0</v>
      </c>
      <c r="L386" s="18" t="e">
        <f t="shared" ca="1" si="56"/>
        <v>#VALUE!</v>
      </c>
      <c r="M386" s="14">
        <f t="shared" ca="1" si="58"/>
        <v>100</v>
      </c>
      <c r="N386" s="14">
        <f t="shared" ca="1" si="59"/>
        <v>100</v>
      </c>
      <c r="O386" s="14">
        <f t="shared" ca="1" si="57"/>
        <v>100</v>
      </c>
    </row>
    <row r="387" spans="2:15" x14ac:dyDescent="0.3">
      <c r="B387" s="15">
        <f t="shared" ca="1" si="54"/>
        <v>1</v>
      </c>
      <c r="C387" s="16">
        <f t="shared" ca="1" si="64"/>
        <v>1</v>
      </c>
      <c r="D387" s="16">
        <f t="shared" ca="1" si="65"/>
        <v>1900</v>
      </c>
      <c r="E387" s="17" t="str">
        <f ca="1">IF(SUMIFS(Cotização!$J:$J,Cotização!$A:$A,C387,Cotização!$B:$B,D387,Cotização!$D:$D,"Fechamento")=0,E386,SUMIFS(Cotização!$J:$J,Cotização!$A:$A,C387,Cotização!$B:$B,D387,Cotização!$D:$D,"Fechamento"))</f>
        <v>Carteira</v>
      </c>
      <c r="F387" s="17" t="str">
        <f ca="1">IF(SUMIFS(Cotização!$F:$F,Cotização!$A:$A,$C387,Cotização!$B:$B,$D387,Cotização!$D:$D,"Fechamento")=0,F386,SUMIFS(Cotização!$F:$F,Cotização!$A:$A,$C387,Cotização!$B:$B,$D387,Cotização!$D:$D,"Fechamento"))</f>
        <v>$ Cota</v>
      </c>
      <c r="G387" s="46">
        <f t="shared" ca="1" si="66"/>
        <v>0</v>
      </c>
      <c r="H387" s="24">
        <f ca="1">IFERROR(VLOOKUP(B387,Preencher!B:C,2,0),0)</f>
        <v>0</v>
      </c>
      <c r="I387" s="18">
        <f t="shared" ca="1" si="67"/>
        <v>0</v>
      </c>
      <c r="J387" s="24">
        <f ca="1">IFERROR(VLOOKUP(B387,Preencher!B:D,3,0),0)</f>
        <v>0</v>
      </c>
      <c r="K387" s="46">
        <f t="shared" ca="1" si="55"/>
        <v>0</v>
      </c>
      <c r="L387" s="18" t="e">
        <f t="shared" ca="1" si="56"/>
        <v>#VALUE!</v>
      </c>
      <c r="M387" s="14">
        <f t="shared" ca="1" si="58"/>
        <v>100</v>
      </c>
      <c r="N387" s="14">
        <f t="shared" ca="1" si="59"/>
        <v>100</v>
      </c>
      <c r="O387" s="14">
        <f t="shared" ca="1" si="57"/>
        <v>100</v>
      </c>
    </row>
    <row r="388" spans="2:15" x14ac:dyDescent="0.3">
      <c r="B388" s="15">
        <f t="shared" ca="1" si="54"/>
        <v>1</v>
      </c>
      <c r="C388" s="16">
        <f t="shared" ca="1" si="64"/>
        <v>1</v>
      </c>
      <c r="D388" s="16">
        <f t="shared" ca="1" si="65"/>
        <v>1900</v>
      </c>
      <c r="E388" s="17" t="str">
        <f ca="1">IF(SUMIFS(Cotização!$J:$J,Cotização!$A:$A,C388,Cotização!$B:$B,D388,Cotização!$D:$D,"Fechamento")=0,E387,SUMIFS(Cotização!$J:$J,Cotização!$A:$A,C388,Cotização!$B:$B,D388,Cotização!$D:$D,"Fechamento"))</f>
        <v>Carteira</v>
      </c>
      <c r="F388" s="17" t="str">
        <f ca="1">IF(SUMIFS(Cotização!$F:$F,Cotização!$A:$A,$C388,Cotização!$B:$B,$D388,Cotização!$D:$D,"Fechamento")=0,F387,SUMIFS(Cotização!$F:$F,Cotização!$A:$A,$C388,Cotização!$B:$B,$D388,Cotização!$D:$D,"Fechamento"))</f>
        <v>$ Cota</v>
      </c>
      <c r="G388" s="46">
        <f t="shared" ca="1" si="66"/>
        <v>0</v>
      </c>
      <c r="H388" s="24">
        <f ca="1">IFERROR(VLOOKUP(B388,Preencher!B:C,2,0),0)</f>
        <v>0</v>
      </c>
      <c r="I388" s="18">
        <f t="shared" ca="1" si="67"/>
        <v>0</v>
      </c>
      <c r="J388" s="24">
        <f ca="1">IFERROR(VLOOKUP(B388,Preencher!B:D,3,0),0)</f>
        <v>0</v>
      </c>
      <c r="K388" s="46">
        <f t="shared" ca="1" si="55"/>
        <v>0</v>
      </c>
      <c r="L388" s="18" t="e">
        <f t="shared" ca="1" si="56"/>
        <v>#VALUE!</v>
      </c>
      <c r="M388" s="14">
        <f t="shared" ca="1" si="58"/>
        <v>100</v>
      </c>
      <c r="N388" s="14">
        <f t="shared" ca="1" si="59"/>
        <v>100</v>
      </c>
      <c r="O388" s="14">
        <f t="shared" ca="1" si="57"/>
        <v>100</v>
      </c>
    </row>
    <row r="389" spans="2:15" x14ac:dyDescent="0.3">
      <c r="B389" s="15">
        <f t="shared" ca="1" si="54"/>
        <v>1</v>
      </c>
      <c r="C389" s="16">
        <f t="shared" ca="1" si="64"/>
        <v>1</v>
      </c>
      <c r="D389" s="16">
        <f t="shared" ca="1" si="65"/>
        <v>1900</v>
      </c>
      <c r="E389" s="17" t="str">
        <f ca="1">IF(SUMIFS(Cotização!$J:$J,Cotização!$A:$A,C389,Cotização!$B:$B,D389,Cotização!$D:$D,"Fechamento")=0,E388,SUMIFS(Cotização!$J:$J,Cotização!$A:$A,C389,Cotização!$B:$B,D389,Cotização!$D:$D,"Fechamento"))</f>
        <v>Carteira</v>
      </c>
      <c r="F389" s="17" t="str">
        <f ca="1">IF(SUMIFS(Cotização!$F:$F,Cotização!$A:$A,$C389,Cotização!$B:$B,$D389,Cotização!$D:$D,"Fechamento")=0,F388,SUMIFS(Cotização!$F:$F,Cotização!$A:$A,$C389,Cotização!$B:$B,$D389,Cotização!$D:$D,"Fechamento"))</f>
        <v>$ Cota</v>
      </c>
      <c r="G389" s="46">
        <f t="shared" ca="1" si="66"/>
        <v>0</v>
      </c>
      <c r="H389" s="24">
        <f ca="1">IFERROR(VLOOKUP(B389,Preencher!B:C,2,0),0)</f>
        <v>0</v>
      </c>
      <c r="I389" s="18">
        <f t="shared" ca="1" si="67"/>
        <v>0</v>
      </c>
      <c r="J389" s="24">
        <f ca="1">IFERROR(VLOOKUP(B389,Preencher!B:D,3,0),0)</f>
        <v>0</v>
      </c>
      <c r="K389" s="46">
        <f t="shared" ca="1" si="55"/>
        <v>0</v>
      </c>
      <c r="L389" s="18" t="e">
        <f t="shared" ca="1" si="56"/>
        <v>#VALUE!</v>
      </c>
      <c r="M389" s="14">
        <f t="shared" ca="1" si="58"/>
        <v>100</v>
      </c>
      <c r="N389" s="14">
        <f t="shared" ca="1" si="59"/>
        <v>100</v>
      </c>
      <c r="O389" s="14">
        <f t="shared" ca="1" si="57"/>
        <v>100</v>
      </c>
    </row>
    <row r="390" spans="2:15" x14ac:dyDescent="0.3">
      <c r="B390" s="15">
        <f t="shared" ca="1" si="54"/>
        <v>1</v>
      </c>
      <c r="C390" s="16">
        <f t="shared" ca="1" si="64"/>
        <v>1</v>
      </c>
      <c r="D390" s="16">
        <f t="shared" ca="1" si="65"/>
        <v>1900</v>
      </c>
      <c r="E390" s="17" t="str">
        <f ca="1">IF(SUMIFS(Cotização!$J:$J,Cotização!$A:$A,C390,Cotização!$B:$B,D390,Cotização!$D:$D,"Fechamento")=0,E389,SUMIFS(Cotização!$J:$J,Cotização!$A:$A,C390,Cotização!$B:$B,D390,Cotização!$D:$D,"Fechamento"))</f>
        <v>Carteira</v>
      </c>
      <c r="F390" s="17" t="str">
        <f ca="1">IF(SUMIFS(Cotização!$F:$F,Cotização!$A:$A,$C390,Cotização!$B:$B,$D390,Cotização!$D:$D,"Fechamento")=0,F389,SUMIFS(Cotização!$F:$F,Cotização!$A:$A,$C390,Cotização!$B:$B,$D390,Cotização!$D:$D,"Fechamento"))</f>
        <v>$ Cota</v>
      </c>
      <c r="G390" s="46">
        <f t="shared" ca="1" si="66"/>
        <v>0</v>
      </c>
      <c r="H390" s="24">
        <f ca="1">IFERROR(VLOOKUP(B390,Preencher!B:C,2,0),0)</f>
        <v>0</v>
      </c>
      <c r="I390" s="18">
        <f t="shared" ca="1" si="67"/>
        <v>0</v>
      </c>
      <c r="J390" s="24">
        <f ca="1">IFERROR(VLOOKUP(B390,Preencher!B:D,3,0),0)</f>
        <v>0</v>
      </c>
      <c r="K390" s="46">
        <f t="shared" ca="1" si="55"/>
        <v>0</v>
      </c>
      <c r="L390" s="18" t="e">
        <f t="shared" ca="1" si="56"/>
        <v>#VALUE!</v>
      </c>
      <c r="M390" s="14">
        <f t="shared" ca="1" si="58"/>
        <v>100</v>
      </c>
      <c r="N390" s="14">
        <f t="shared" ca="1" si="59"/>
        <v>100</v>
      </c>
      <c r="O390" s="14">
        <f t="shared" ca="1" si="57"/>
        <v>100</v>
      </c>
    </row>
    <row r="391" spans="2:15" x14ac:dyDescent="0.3">
      <c r="B391" s="15">
        <f t="shared" ca="1" si="54"/>
        <v>1</v>
      </c>
      <c r="C391" s="16">
        <f t="shared" ca="1" si="64"/>
        <v>1</v>
      </c>
      <c r="D391" s="16">
        <f t="shared" ca="1" si="65"/>
        <v>1900</v>
      </c>
      <c r="E391" s="17" t="str">
        <f ca="1">IF(SUMIFS(Cotização!$J:$J,Cotização!$A:$A,C391,Cotização!$B:$B,D391,Cotização!$D:$D,"Fechamento")=0,E390,SUMIFS(Cotização!$J:$J,Cotização!$A:$A,C391,Cotização!$B:$B,D391,Cotização!$D:$D,"Fechamento"))</f>
        <v>Carteira</v>
      </c>
      <c r="F391" s="17" t="str">
        <f ca="1">IF(SUMIFS(Cotização!$F:$F,Cotização!$A:$A,$C391,Cotização!$B:$B,$D391,Cotização!$D:$D,"Fechamento")=0,F390,SUMIFS(Cotização!$F:$F,Cotização!$A:$A,$C391,Cotização!$B:$B,$D391,Cotização!$D:$D,"Fechamento"))</f>
        <v>$ Cota</v>
      </c>
      <c r="G391" s="46">
        <f t="shared" ca="1" si="66"/>
        <v>0</v>
      </c>
      <c r="H391" s="24">
        <f ca="1">IFERROR(VLOOKUP(B391,Preencher!B:C,2,0),0)</f>
        <v>0</v>
      </c>
      <c r="I391" s="18">
        <f t="shared" ca="1" si="67"/>
        <v>0</v>
      </c>
      <c r="J391" s="24">
        <f ca="1">IFERROR(VLOOKUP(B391,Preencher!B:D,3,0),0)</f>
        <v>0</v>
      </c>
      <c r="K391" s="46">
        <f t="shared" ca="1" si="55"/>
        <v>0</v>
      </c>
      <c r="L391" s="18" t="e">
        <f t="shared" ca="1" si="56"/>
        <v>#VALUE!</v>
      </c>
      <c r="M391" s="14">
        <f t="shared" ca="1" si="58"/>
        <v>100</v>
      </c>
      <c r="N391" s="14">
        <f t="shared" ca="1" si="59"/>
        <v>100</v>
      </c>
      <c r="O391" s="14">
        <f t="shared" ca="1" si="57"/>
        <v>100</v>
      </c>
    </row>
    <row r="392" spans="2:15" x14ac:dyDescent="0.3">
      <c r="B392" s="15">
        <f t="shared" ca="1" si="54"/>
        <v>1</v>
      </c>
      <c r="C392" s="16">
        <f t="shared" ca="1" si="64"/>
        <v>1</v>
      </c>
      <c r="D392" s="16">
        <f t="shared" ca="1" si="65"/>
        <v>1900</v>
      </c>
      <c r="E392" s="17" t="str">
        <f ca="1">IF(SUMIFS(Cotização!$J:$J,Cotização!$A:$A,C392,Cotização!$B:$B,D392,Cotização!$D:$D,"Fechamento")=0,E391,SUMIFS(Cotização!$J:$J,Cotização!$A:$A,C392,Cotização!$B:$B,D392,Cotização!$D:$D,"Fechamento"))</f>
        <v>Carteira</v>
      </c>
      <c r="F392" s="17" t="str">
        <f ca="1">IF(SUMIFS(Cotização!$F:$F,Cotização!$A:$A,$C392,Cotização!$B:$B,$D392,Cotização!$D:$D,"Fechamento")=0,F391,SUMIFS(Cotização!$F:$F,Cotização!$A:$A,$C392,Cotização!$B:$B,$D392,Cotização!$D:$D,"Fechamento"))</f>
        <v>$ Cota</v>
      </c>
      <c r="G392" s="46">
        <f t="shared" ca="1" si="66"/>
        <v>0</v>
      </c>
      <c r="H392" s="24">
        <f ca="1">IFERROR(VLOOKUP(B392,Preencher!B:C,2,0),0)</f>
        <v>0</v>
      </c>
      <c r="I392" s="18">
        <f t="shared" ca="1" si="67"/>
        <v>0</v>
      </c>
      <c r="J392" s="24">
        <f ca="1">IFERROR(VLOOKUP(B392,Preencher!B:D,3,0),0)</f>
        <v>0</v>
      </c>
      <c r="K392" s="46">
        <f t="shared" ca="1" si="55"/>
        <v>0</v>
      </c>
      <c r="L392" s="18" t="e">
        <f t="shared" ca="1" si="56"/>
        <v>#VALUE!</v>
      </c>
      <c r="M392" s="14">
        <f t="shared" ca="1" si="58"/>
        <v>100</v>
      </c>
      <c r="N392" s="14">
        <f t="shared" ca="1" si="59"/>
        <v>100</v>
      </c>
      <c r="O392" s="14">
        <f t="shared" ca="1" si="57"/>
        <v>100</v>
      </c>
    </row>
    <row r="393" spans="2:15" x14ac:dyDescent="0.3">
      <c r="B393" s="15">
        <f t="shared" ca="1" si="54"/>
        <v>1</v>
      </c>
      <c r="C393" s="16">
        <f t="shared" ca="1" si="64"/>
        <v>1</v>
      </c>
      <c r="D393" s="16">
        <f t="shared" ca="1" si="65"/>
        <v>1900</v>
      </c>
      <c r="E393" s="17" t="str">
        <f ca="1">IF(SUMIFS(Cotização!$J:$J,Cotização!$A:$A,C393,Cotização!$B:$B,D393,Cotização!$D:$D,"Fechamento")=0,E392,SUMIFS(Cotização!$J:$J,Cotização!$A:$A,C393,Cotização!$B:$B,D393,Cotização!$D:$D,"Fechamento"))</f>
        <v>Carteira</v>
      </c>
      <c r="F393" s="17" t="str">
        <f ca="1">IF(SUMIFS(Cotização!$F:$F,Cotização!$A:$A,$C393,Cotização!$B:$B,$D393,Cotização!$D:$D,"Fechamento")=0,F392,SUMIFS(Cotização!$F:$F,Cotização!$A:$A,$C393,Cotização!$B:$B,$D393,Cotização!$D:$D,"Fechamento"))</f>
        <v>$ Cota</v>
      </c>
      <c r="G393" s="46">
        <f t="shared" ca="1" si="66"/>
        <v>0</v>
      </c>
      <c r="H393" s="24">
        <f ca="1">IFERROR(VLOOKUP(B393,Preencher!B:C,2,0),0)</f>
        <v>0</v>
      </c>
      <c r="I393" s="18">
        <f t="shared" ca="1" si="67"/>
        <v>0</v>
      </c>
      <c r="J393" s="24">
        <f ca="1">IFERROR(VLOOKUP(B393,Preencher!B:D,3,0),0)</f>
        <v>0</v>
      </c>
      <c r="K393" s="46">
        <f t="shared" ca="1" si="55"/>
        <v>0</v>
      </c>
      <c r="L393" s="18" t="e">
        <f t="shared" ca="1" si="56"/>
        <v>#VALUE!</v>
      </c>
      <c r="M393" s="14">
        <f t="shared" ca="1" si="58"/>
        <v>100</v>
      </c>
      <c r="N393" s="14">
        <f t="shared" ca="1" si="59"/>
        <v>100</v>
      </c>
      <c r="O393" s="14">
        <f t="shared" ca="1" si="57"/>
        <v>100</v>
      </c>
    </row>
    <row r="394" spans="2:15" x14ac:dyDescent="0.3">
      <c r="B394" s="15">
        <f t="shared" ca="1" si="54"/>
        <v>1</v>
      </c>
      <c r="C394" s="16">
        <f t="shared" ca="1" si="64"/>
        <v>1</v>
      </c>
      <c r="D394" s="16">
        <f t="shared" ca="1" si="65"/>
        <v>1900</v>
      </c>
      <c r="E394" s="17" t="str">
        <f ca="1">IF(SUMIFS(Cotização!$J:$J,Cotização!$A:$A,C394,Cotização!$B:$B,D394,Cotização!$D:$D,"Fechamento")=0,E393,SUMIFS(Cotização!$J:$J,Cotização!$A:$A,C394,Cotização!$B:$B,D394,Cotização!$D:$D,"Fechamento"))</f>
        <v>Carteira</v>
      </c>
      <c r="F394" s="17" t="str">
        <f ca="1">IF(SUMIFS(Cotização!$F:$F,Cotização!$A:$A,$C394,Cotização!$B:$B,$D394,Cotização!$D:$D,"Fechamento")=0,F393,SUMIFS(Cotização!$F:$F,Cotização!$A:$A,$C394,Cotização!$B:$B,$D394,Cotização!$D:$D,"Fechamento"))</f>
        <v>$ Cota</v>
      </c>
      <c r="G394" s="46">
        <f t="shared" ca="1" si="66"/>
        <v>0</v>
      </c>
      <c r="H394" s="24">
        <f ca="1">IFERROR(VLOOKUP(B394,Preencher!B:C,2,0),0)</f>
        <v>0</v>
      </c>
      <c r="I394" s="18">
        <f t="shared" ca="1" si="67"/>
        <v>0</v>
      </c>
      <c r="J394" s="24">
        <f ca="1">IFERROR(VLOOKUP(B394,Preencher!B:D,3,0),0)</f>
        <v>0</v>
      </c>
      <c r="K394" s="46">
        <f t="shared" ca="1" si="55"/>
        <v>0</v>
      </c>
      <c r="L394" s="18" t="e">
        <f t="shared" ca="1" si="56"/>
        <v>#VALUE!</v>
      </c>
      <c r="M394" s="14">
        <f t="shared" ca="1" si="58"/>
        <v>100</v>
      </c>
      <c r="N394" s="14">
        <f t="shared" ca="1" si="59"/>
        <v>100</v>
      </c>
      <c r="O394" s="14">
        <f t="shared" ca="1" si="57"/>
        <v>100</v>
      </c>
    </row>
    <row r="395" spans="2:15" x14ac:dyDescent="0.3">
      <c r="B395" s="15">
        <f t="shared" ca="1" si="54"/>
        <v>1</v>
      </c>
      <c r="C395" s="16">
        <f t="shared" ca="1" si="64"/>
        <v>1</v>
      </c>
      <c r="D395" s="16">
        <f t="shared" ca="1" si="65"/>
        <v>1900</v>
      </c>
      <c r="E395" s="17" t="str">
        <f ca="1">IF(SUMIFS(Cotização!$J:$J,Cotização!$A:$A,C395,Cotização!$B:$B,D395,Cotização!$D:$D,"Fechamento")=0,E394,SUMIFS(Cotização!$J:$J,Cotização!$A:$A,C395,Cotização!$B:$B,D395,Cotização!$D:$D,"Fechamento"))</f>
        <v>Carteira</v>
      </c>
      <c r="F395" s="17" t="str">
        <f ca="1">IF(SUMIFS(Cotização!$F:$F,Cotização!$A:$A,$C395,Cotização!$B:$B,$D395,Cotização!$D:$D,"Fechamento")=0,F394,SUMIFS(Cotização!$F:$F,Cotização!$A:$A,$C395,Cotização!$B:$B,$D395,Cotização!$D:$D,"Fechamento"))</f>
        <v>$ Cota</v>
      </c>
      <c r="G395" s="46">
        <f t="shared" ca="1" si="66"/>
        <v>0</v>
      </c>
      <c r="H395" s="24">
        <f ca="1">IFERROR(VLOOKUP(B395,Preencher!B:C,2,0),0)</f>
        <v>0</v>
      </c>
      <c r="I395" s="18">
        <f t="shared" ca="1" si="67"/>
        <v>0</v>
      </c>
      <c r="J395" s="24">
        <f ca="1">IFERROR(VLOOKUP(B395,Preencher!B:D,3,0),0)</f>
        <v>0</v>
      </c>
      <c r="K395" s="46">
        <f t="shared" ca="1" si="55"/>
        <v>0</v>
      </c>
      <c r="L395" s="18" t="e">
        <f t="shared" ca="1" si="56"/>
        <v>#VALUE!</v>
      </c>
      <c r="M395" s="14">
        <f t="shared" ca="1" si="58"/>
        <v>100</v>
      </c>
      <c r="N395" s="14">
        <f t="shared" ca="1" si="59"/>
        <v>100</v>
      </c>
      <c r="O395" s="14">
        <f t="shared" ca="1" si="57"/>
        <v>100</v>
      </c>
    </row>
    <row r="396" spans="2:15" x14ac:dyDescent="0.3">
      <c r="B396" s="15">
        <f t="shared" ca="1" si="54"/>
        <v>1</v>
      </c>
      <c r="C396" s="16">
        <f ca="1">MONTH(B396)</f>
        <v>1</v>
      </c>
      <c r="D396" s="16">
        <f ca="1">YEAR(B396)</f>
        <v>1900</v>
      </c>
      <c r="E396" s="17" t="str">
        <f ca="1">IF(SUMIFS(Cotização!$J:$J,Cotização!$A:$A,C396,Cotização!$B:$B,D396,Cotização!$D:$D,"Fechamento")=0,E395,SUMIFS(Cotização!$J:$J,Cotização!$A:$A,C396,Cotização!$B:$B,D396,Cotização!$D:$D,"Fechamento"))</f>
        <v>Carteira</v>
      </c>
      <c r="F396" s="17" t="str">
        <f ca="1">IF(SUMIFS(Cotização!$F:$F,Cotização!$A:$A,$C396,Cotização!$B:$B,$D396,Cotização!$D:$D,"Fechamento")=0,F395,SUMIFS(Cotização!$F:$F,Cotização!$A:$A,$C396,Cotização!$B:$B,$D396,Cotização!$D:$D,"Fechamento"))</f>
        <v>$ Cota</v>
      </c>
      <c r="G396" s="46">
        <f ca="1">IFERROR((F396/F395-1)*100,0)</f>
        <v>0</v>
      </c>
      <c r="H396" s="24">
        <f ca="1">IFERROR(VLOOKUP(B396,Preencher!B:C,2,0),0)</f>
        <v>0</v>
      </c>
      <c r="I396" s="18">
        <f ca="1">IFERROR(INT((G396/H396)*100),0)</f>
        <v>0</v>
      </c>
      <c r="J396" s="24">
        <f ca="1">IFERROR(VLOOKUP(B396,Preencher!B:D,3,0),0)</f>
        <v>0</v>
      </c>
      <c r="K396" s="46">
        <f t="shared" ca="1" si="55"/>
        <v>0</v>
      </c>
      <c r="L396" s="18" t="e">
        <f t="shared" ca="1" si="56"/>
        <v>#VALUE!</v>
      </c>
      <c r="M396" s="14">
        <f t="shared" ca="1" si="58"/>
        <v>100</v>
      </c>
      <c r="N396" s="14">
        <f t="shared" ca="1" si="59"/>
        <v>100</v>
      </c>
      <c r="O396" s="14">
        <f t="shared" ca="1" si="57"/>
        <v>100</v>
      </c>
    </row>
    <row r="397" spans="2:15" x14ac:dyDescent="0.3">
      <c r="B397" s="15">
        <f ca="1">IF(B396=1,B396,IF(EDATE(B396,1)&gt;TODAY(),1,EDATE(B396,1)))</f>
        <v>1</v>
      </c>
      <c r="C397" s="16">
        <f ca="1">MONTH(B397)</f>
        <v>1</v>
      </c>
      <c r="D397" s="16">
        <f ca="1">YEAR(B397)</f>
        <v>1900</v>
      </c>
      <c r="E397" s="17" t="str">
        <f ca="1">IF(SUMIFS(Cotização!$J:$J,Cotização!$A:$A,C397,Cotização!$B:$B,D397,Cotização!$D:$D,"Fechamento")=0,E396,SUMIFS(Cotização!$J:$J,Cotização!$A:$A,C397,Cotização!$B:$B,D397,Cotização!$D:$D,"Fechamento"))</f>
        <v>Carteira</v>
      </c>
      <c r="F397" s="17" t="str">
        <f ca="1">IF(SUMIFS(Cotização!$F:$F,Cotização!$A:$A,$C397,Cotização!$B:$B,$D397,Cotização!$D:$D,"Fechamento")=0,F396,SUMIFS(Cotização!$F:$F,Cotização!$A:$A,$C397,Cotização!$B:$B,$D397,Cotização!$D:$D,"Fechamento"))</f>
        <v>$ Cota</v>
      </c>
      <c r="G397" s="46">
        <f ca="1">IFERROR((F397/F396-1)*100,0)</f>
        <v>0</v>
      </c>
      <c r="H397" s="24">
        <f ca="1">IFERROR(VLOOKUP(B397,Preencher!B:C,2,0),0)</f>
        <v>0</v>
      </c>
      <c r="I397" s="18">
        <f ca="1">IFERROR(INT((G397/H397)*100),0)</f>
        <v>0</v>
      </c>
      <c r="J397" s="24">
        <f ca="1">IFERROR(VLOOKUP(B397,Preencher!B:D,3,0),0)</f>
        <v>0</v>
      </c>
      <c r="K397" s="46">
        <f t="shared" ca="1" si="55"/>
        <v>0</v>
      </c>
      <c r="L397" s="18" t="e">
        <f t="shared" ca="1" si="56"/>
        <v>#VALUE!</v>
      </c>
      <c r="M397" s="14">
        <f t="shared" ca="1" si="58"/>
        <v>100</v>
      </c>
      <c r="N397" s="14">
        <f t="shared" ca="1" si="59"/>
        <v>100</v>
      </c>
      <c r="O397" s="14">
        <f t="shared" ca="1" si="57"/>
        <v>100</v>
      </c>
    </row>
  </sheetData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84"/>
  <sheetViews>
    <sheetView workbookViewId="0">
      <selection activeCell="F20" sqref="F20"/>
    </sheetView>
  </sheetViews>
  <sheetFormatPr defaultRowHeight="14.4" x14ac:dyDescent="0.3"/>
  <cols>
    <col min="1" max="1" width="18" customWidth="1"/>
    <col min="2" max="2" width="4.44140625" bestFit="1" customWidth="1"/>
    <col min="3" max="3" width="8.44140625" bestFit="1" customWidth="1"/>
    <col min="4" max="7" width="15" customWidth="1"/>
  </cols>
  <sheetData>
    <row r="1" spans="1:7" ht="28.8" x14ac:dyDescent="0.3">
      <c r="A1" s="49" t="s">
        <v>14</v>
      </c>
      <c r="B1" s="49" t="s">
        <v>31</v>
      </c>
      <c r="C1" s="49" t="s">
        <v>44</v>
      </c>
      <c r="D1" s="49" t="s">
        <v>45</v>
      </c>
      <c r="E1" s="49" t="s">
        <v>16</v>
      </c>
      <c r="F1" s="49" t="s">
        <v>46</v>
      </c>
      <c r="G1" s="49" t="s">
        <v>47</v>
      </c>
    </row>
    <row r="2" spans="1:7" x14ac:dyDescent="0.3">
      <c r="A2" s="25" t="e">
        <f>EDATE('Evolução do Patrimônio'!B19,-1)</f>
        <v>#NUM!</v>
      </c>
      <c r="B2" s="49"/>
      <c r="C2" s="49"/>
      <c r="D2" s="49">
        <v>0</v>
      </c>
      <c r="E2" s="49"/>
      <c r="F2" s="49"/>
      <c r="G2" s="49">
        <v>0</v>
      </c>
    </row>
    <row r="3" spans="1:7" x14ac:dyDescent="0.3">
      <c r="A3" s="25" t="e">
        <f ca="1">IF(A2=1,A2,IF(EDATE(A2,1)&gt;TODAY(),1,EDATE(A2,1)))</f>
        <v>#NUM!</v>
      </c>
      <c r="B3" s="26" t="e">
        <f ca="1">VLOOKUP(A3,Preencher!B:C,2,0)</f>
        <v>#NUM!</v>
      </c>
      <c r="C3" s="26" t="e">
        <f ca="1">(1+B3/100)</f>
        <v>#NUM!</v>
      </c>
      <c r="D3" s="26" t="e">
        <f ca="1">(C3-1)*100</f>
        <v>#NUM!</v>
      </c>
      <c r="E3" s="26" t="e">
        <f ca="1">VLOOKUP(A3,'Evolução do Patrimônio'!$B$18:$G$397,6,0)</f>
        <v>#NUM!</v>
      </c>
      <c r="F3" s="26" t="e">
        <f ca="1">(1+E3/100)</f>
        <v>#NUM!</v>
      </c>
      <c r="G3" s="26" t="e">
        <f ca="1">(F3-1)*100</f>
        <v>#NUM!</v>
      </c>
    </row>
    <row r="4" spans="1:7" x14ac:dyDescent="0.3">
      <c r="A4" s="25" t="e">
        <f t="shared" ref="A4:A67" ca="1" si="0">IF(A3=1,A3,IF(EDATE(A3,1)&gt;TODAY(),1,EDATE(A3,1)))</f>
        <v>#NUM!</v>
      </c>
      <c r="B4" s="26" t="e">
        <f ca="1">VLOOKUP(A4,Preencher!B:C,2,0)</f>
        <v>#NUM!</v>
      </c>
      <c r="C4" s="26" t="e">
        <f t="shared" ref="C4:C22" ca="1" si="1">(1+B4/100)*C3</f>
        <v>#NUM!</v>
      </c>
      <c r="D4" s="26" t="e">
        <f t="shared" ref="D4:D67" ca="1" si="2">(C4-1)*100</f>
        <v>#NUM!</v>
      </c>
      <c r="E4" s="26" t="e">
        <f ca="1">VLOOKUP(A4,'Evolução do Patrimônio'!$B$18:$G$397,6,0)</f>
        <v>#NUM!</v>
      </c>
      <c r="F4" s="26" t="e">
        <f ca="1">(1+E4/100)*F3</f>
        <v>#NUM!</v>
      </c>
      <c r="G4" s="26" t="e">
        <f t="shared" ref="G4:G67" ca="1" si="3">(F4-1)*100</f>
        <v>#NUM!</v>
      </c>
    </row>
    <row r="5" spans="1:7" x14ac:dyDescent="0.3">
      <c r="A5" s="25" t="e">
        <f t="shared" ca="1" si="0"/>
        <v>#NUM!</v>
      </c>
      <c r="B5" s="26" t="e">
        <f ca="1">VLOOKUP(A5,Preencher!B:C,2,0)</f>
        <v>#NUM!</v>
      </c>
      <c r="C5" s="26" t="e">
        <f t="shared" ca="1" si="1"/>
        <v>#NUM!</v>
      </c>
      <c r="D5" s="26" t="e">
        <f t="shared" ca="1" si="2"/>
        <v>#NUM!</v>
      </c>
      <c r="E5" s="26" t="e">
        <f ca="1">VLOOKUP(A5,'Evolução do Patrimônio'!$B$18:$G$397,6,0)</f>
        <v>#NUM!</v>
      </c>
      <c r="F5" s="26" t="e">
        <f t="shared" ref="F5:F21" ca="1" si="4">(1+E5/100)*F4</f>
        <v>#NUM!</v>
      </c>
      <c r="G5" s="26" t="e">
        <f t="shared" ca="1" si="3"/>
        <v>#NUM!</v>
      </c>
    </row>
    <row r="6" spans="1:7" x14ac:dyDescent="0.3">
      <c r="A6" s="25" t="e">
        <f t="shared" ca="1" si="0"/>
        <v>#NUM!</v>
      </c>
      <c r="B6" s="26" t="e">
        <f ca="1">VLOOKUP(A6,Preencher!B:C,2,0)</f>
        <v>#NUM!</v>
      </c>
      <c r="C6" s="26" t="e">
        <f t="shared" ca="1" si="1"/>
        <v>#NUM!</v>
      </c>
      <c r="D6" s="26" t="e">
        <f t="shared" ca="1" si="2"/>
        <v>#NUM!</v>
      </c>
      <c r="E6" s="26" t="e">
        <f ca="1">VLOOKUP(A6,'Evolução do Patrimônio'!$B$18:$G$397,6,0)</f>
        <v>#NUM!</v>
      </c>
      <c r="F6" s="26" t="e">
        <f t="shared" ca="1" si="4"/>
        <v>#NUM!</v>
      </c>
      <c r="G6" s="26" t="e">
        <f t="shared" ca="1" si="3"/>
        <v>#NUM!</v>
      </c>
    </row>
    <row r="7" spans="1:7" x14ac:dyDescent="0.3">
      <c r="A7" s="25" t="e">
        <f t="shared" ca="1" si="0"/>
        <v>#NUM!</v>
      </c>
      <c r="B7" s="26" t="e">
        <f ca="1">VLOOKUP(A7,Preencher!B:C,2,0)</f>
        <v>#NUM!</v>
      </c>
      <c r="C7" s="26" t="e">
        <f t="shared" ca="1" si="1"/>
        <v>#NUM!</v>
      </c>
      <c r="D7" s="26" t="e">
        <f t="shared" ca="1" si="2"/>
        <v>#NUM!</v>
      </c>
      <c r="E7" s="26" t="e">
        <f ca="1">VLOOKUP(A7,'Evolução do Patrimônio'!$B$18:$G$397,6,0)</f>
        <v>#NUM!</v>
      </c>
      <c r="F7" s="26" t="e">
        <f t="shared" ca="1" si="4"/>
        <v>#NUM!</v>
      </c>
      <c r="G7" s="26" t="e">
        <f t="shared" ca="1" si="3"/>
        <v>#NUM!</v>
      </c>
    </row>
    <row r="8" spans="1:7" x14ac:dyDescent="0.3">
      <c r="A8" s="25" t="e">
        <f t="shared" ca="1" si="0"/>
        <v>#NUM!</v>
      </c>
      <c r="B8" s="26" t="e">
        <f ca="1">VLOOKUP(A8,Preencher!B:C,2,0)</f>
        <v>#NUM!</v>
      </c>
      <c r="C8" s="26" t="e">
        <f t="shared" ca="1" si="1"/>
        <v>#NUM!</v>
      </c>
      <c r="D8" s="26" t="e">
        <f t="shared" ca="1" si="2"/>
        <v>#NUM!</v>
      </c>
      <c r="E8" s="26" t="e">
        <f ca="1">VLOOKUP(A8,'Evolução do Patrimônio'!$B$18:$G$397,6,0)</f>
        <v>#NUM!</v>
      </c>
      <c r="F8" s="26" t="e">
        <f t="shared" ca="1" si="4"/>
        <v>#NUM!</v>
      </c>
      <c r="G8" s="26" t="e">
        <f t="shared" ca="1" si="3"/>
        <v>#NUM!</v>
      </c>
    </row>
    <row r="9" spans="1:7" x14ac:dyDescent="0.3">
      <c r="A9" s="25" t="e">
        <f t="shared" ca="1" si="0"/>
        <v>#NUM!</v>
      </c>
      <c r="B9" s="26" t="e">
        <f ca="1">VLOOKUP(A9,Preencher!B:C,2,0)</f>
        <v>#NUM!</v>
      </c>
      <c r="C9" s="26" t="e">
        <f t="shared" ca="1" si="1"/>
        <v>#NUM!</v>
      </c>
      <c r="D9" s="26" t="e">
        <f t="shared" ca="1" si="2"/>
        <v>#NUM!</v>
      </c>
      <c r="E9" s="26" t="e">
        <f ca="1">VLOOKUP(A9,'Evolução do Patrimônio'!$B$18:$G$397,6,0)</f>
        <v>#NUM!</v>
      </c>
      <c r="F9" s="26" t="e">
        <f t="shared" ca="1" si="4"/>
        <v>#NUM!</v>
      </c>
      <c r="G9" s="26" t="e">
        <f t="shared" ca="1" si="3"/>
        <v>#NUM!</v>
      </c>
    </row>
    <row r="10" spans="1:7" x14ac:dyDescent="0.3">
      <c r="A10" s="25" t="e">
        <f t="shared" ca="1" si="0"/>
        <v>#NUM!</v>
      </c>
      <c r="B10" s="26" t="e">
        <f ca="1">VLOOKUP(A10,Preencher!B:C,2,0)</f>
        <v>#NUM!</v>
      </c>
      <c r="C10" s="26" t="e">
        <f t="shared" ca="1" si="1"/>
        <v>#NUM!</v>
      </c>
      <c r="D10" s="26" t="e">
        <f t="shared" ca="1" si="2"/>
        <v>#NUM!</v>
      </c>
      <c r="E10" s="26" t="e">
        <f ca="1">VLOOKUP(A10,'Evolução do Patrimônio'!$B$18:$G$397,6,0)</f>
        <v>#NUM!</v>
      </c>
      <c r="F10" s="26" t="e">
        <f t="shared" ca="1" si="4"/>
        <v>#NUM!</v>
      </c>
      <c r="G10" s="26" t="e">
        <f t="shared" ca="1" si="3"/>
        <v>#NUM!</v>
      </c>
    </row>
    <row r="11" spans="1:7" x14ac:dyDescent="0.3">
      <c r="A11" s="25" t="e">
        <f t="shared" ca="1" si="0"/>
        <v>#NUM!</v>
      </c>
      <c r="B11" s="26" t="e">
        <f ca="1">VLOOKUP(A11,Preencher!B:C,2,0)</f>
        <v>#NUM!</v>
      </c>
      <c r="C11" s="26" t="e">
        <f t="shared" ca="1" si="1"/>
        <v>#NUM!</v>
      </c>
      <c r="D11" s="26" t="e">
        <f t="shared" ca="1" si="2"/>
        <v>#NUM!</v>
      </c>
      <c r="E11" s="26" t="e">
        <f ca="1">VLOOKUP(A11,'Evolução do Patrimônio'!$B$18:$G$397,6,0)</f>
        <v>#NUM!</v>
      </c>
      <c r="F11" s="26" t="e">
        <f t="shared" ca="1" si="4"/>
        <v>#NUM!</v>
      </c>
      <c r="G11" s="26" t="e">
        <f t="shared" ca="1" si="3"/>
        <v>#NUM!</v>
      </c>
    </row>
    <row r="12" spans="1:7" x14ac:dyDescent="0.3">
      <c r="A12" s="25" t="e">
        <f t="shared" ca="1" si="0"/>
        <v>#NUM!</v>
      </c>
      <c r="B12" s="26" t="e">
        <f ca="1">VLOOKUP(A12,Preencher!B:C,2,0)</f>
        <v>#NUM!</v>
      </c>
      <c r="C12" s="26" t="e">
        <f t="shared" ca="1" si="1"/>
        <v>#NUM!</v>
      </c>
      <c r="D12" s="26" t="e">
        <f t="shared" ca="1" si="2"/>
        <v>#NUM!</v>
      </c>
      <c r="E12" s="26" t="e">
        <f ca="1">VLOOKUP(A12,'Evolução do Patrimônio'!$B$18:$G$397,6,0)</f>
        <v>#NUM!</v>
      </c>
      <c r="F12" s="26" t="e">
        <f t="shared" ca="1" si="4"/>
        <v>#NUM!</v>
      </c>
      <c r="G12" s="26" t="e">
        <f t="shared" ca="1" si="3"/>
        <v>#NUM!</v>
      </c>
    </row>
    <row r="13" spans="1:7" x14ac:dyDescent="0.3">
      <c r="A13" s="25" t="e">
        <f t="shared" ca="1" si="0"/>
        <v>#NUM!</v>
      </c>
      <c r="B13" s="26" t="e">
        <f ca="1">VLOOKUP(A13,Preencher!B:C,2,0)</f>
        <v>#NUM!</v>
      </c>
      <c r="C13" s="26" t="e">
        <f t="shared" ca="1" si="1"/>
        <v>#NUM!</v>
      </c>
      <c r="D13" s="26" t="e">
        <f t="shared" ca="1" si="2"/>
        <v>#NUM!</v>
      </c>
      <c r="E13" s="26" t="e">
        <f ca="1">VLOOKUP(A13,'Evolução do Patrimônio'!$B$18:$G$397,6,0)</f>
        <v>#NUM!</v>
      </c>
      <c r="F13" s="26" t="e">
        <f t="shared" ca="1" si="4"/>
        <v>#NUM!</v>
      </c>
      <c r="G13" s="26" t="e">
        <f t="shared" ca="1" si="3"/>
        <v>#NUM!</v>
      </c>
    </row>
    <row r="14" spans="1:7" x14ac:dyDescent="0.3">
      <c r="A14" s="25" t="e">
        <f t="shared" ca="1" si="0"/>
        <v>#NUM!</v>
      </c>
      <c r="B14" s="26" t="e">
        <f ca="1">VLOOKUP(A14,Preencher!B:C,2,0)</f>
        <v>#NUM!</v>
      </c>
      <c r="C14" s="26" t="e">
        <f t="shared" ca="1" si="1"/>
        <v>#NUM!</v>
      </c>
      <c r="D14" s="26" t="e">
        <f t="shared" ca="1" si="2"/>
        <v>#NUM!</v>
      </c>
      <c r="E14" s="26" t="e">
        <f ca="1">VLOOKUP(A14,'Evolução do Patrimônio'!$B$18:$G$397,6,0)</f>
        <v>#NUM!</v>
      </c>
      <c r="F14" s="26" t="e">
        <f t="shared" ca="1" si="4"/>
        <v>#NUM!</v>
      </c>
      <c r="G14" s="26" t="e">
        <f t="shared" ca="1" si="3"/>
        <v>#NUM!</v>
      </c>
    </row>
    <row r="15" spans="1:7" x14ac:dyDescent="0.3">
      <c r="A15" s="25" t="e">
        <f t="shared" ca="1" si="0"/>
        <v>#NUM!</v>
      </c>
      <c r="B15" s="26" t="e">
        <f ca="1">VLOOKUP(A15,Preencher!B:C,2,0)</f>
        <v>#NUM!</v>
      </c>
      <c r="C15" s="26" t="e">
        <f t="shared" ca="1" si="1"/>
        <v>#NUM!</v>
      </c>
      <c r="D15" s="26" t="e">
        <f t="shared" ca="1" si="2"/>
        <v>#NUM!</v>
      </c>
      <c r="E15" s="26" t="e">
        <f ca="1">VLOOKUP(A15,'Evolução do Patrimônio'!$B$18:$G$397,6,0)</f>
        <v>#NUM!</v>
      </c>
      <c r="F15" s="26" t="e">
        <f t="shared" ca="1" si="4"/>
        <v>#NUM!</v>
      </c>
      <c r="G15" s="26" t="e">
        <f t="shared" ca="1" si="3"/>
        <v>#NUM!</v>
      </c>
    </row>
    <row r="16" spans="1:7" x14ac:dyDescent="0.3">
      <c r="A16" s="25" t="e">
        <f t="shared" ca="1" si="0"/>
        <v>#NUM!</v>
      </c>
      <c r="B16" s="26" t="e">
        <f ca="1">VLOOKUP(A16,Preencher!B:C,2,0)</f>
        <v>#NUM!</v>
      </c>
      <c r="C16" s="26" t="e">
        <f t="shared" ca="1" si="1"/>
        <v>#NUM!</v>
      </c>
      <c r="D16" s="26" t="e">
        <f t="shared" ca="1" si="2"/>
        <v>#NUM!</v>
      </c>
      <c r="E16" s="26" t="e">
        <f ca="1">VLOOKUP(A16,'Evolução do Patrimônio'!$B$18:$G$397,6,0)</f>
        <v>#NUM!</v>
      </c>
      <c r="F16" s="26" t="e">
        <f t="shared" ca="1" si="4"/>
        <v>#NUM!</v>
      </c>
      <c r="G16" s="26" t="e">
        <f t="shared" ca="1" si="3"/>
        <v>#NUM!</v>
      </c>
    </row>
    <row r="17" spans="1:7" x14ac:dyDescent="0.3">
      <c r="A17" s="25" t="e">
        <f t="shared" ca="1" si="0"/>
        <v>#NUM!</v>
      </c>
      <c r="B17" s="26" t="e">
        <f ca="1">VLOOKUP(A17,Preencher!B:C,2,0)</f>
        <v>#NUM!</v>
      </c>
      <c r="C17" s="26" t="e">
        <f t="shared" ca="1" si="1"/>
        <v>#NUM!</v>
      </c>
      <c r="D17" s="26" t="e">
        <f t="shared" ca="1" si="2"/>
        <v>#NUM!</v>
      </c>
      <c r="E17" s="26" t="e">
        <f ca="1">VLOOKUP(A17,'Evolução do Patrimônio'!$B$18:$G$397,6,0)</f>
        <v>#NUM!</v>
      </c>
      <c r="F17" s="26" t="e">
        <f t="shared" ca="1" si="4"/>
        <v>#NUM!</v>
      </c>
      <c r="G17" s="26" t="e">
        <f t="shared" ca="1" si="3"/>
        <v>#NUM!</v>
      </c>
    </row>
    <row r="18" spans="1:7" x14ac:dyDescent="0.3">
      <c r="A18" s="25" t="e">
        <f t="shared" ca="1" si="0"/>
        <v>#NUM!</v>
      </c>
      <c r="B18" s="26" t="e">
        <f ca="1">VLOOKUP(A18,Preencher!B:C,2,0)</f>
        <v>#NUM!</v>
      </c>
      <c r="C18" s="26" t="e">
        <f t="shared" ca="1" si="1"/>
        <v>#NUM!</v>
      </c>
      <c r="D18" s="26" t="e">
        <f t="shared" ca="1" si="2"/>
        <v>#NUM!</v>
      </c>
      <c r="E18" s="26" t="e">
        <f ca="1">VLOOKUP(A18,'Evolução do Patrimônio'!$B$18:$G$397,6,0)</f>
        <v>#NUM!</v>
      </c>
      <c r="F18" s="26" t="e">
        <f t="shared" ca="1" si="4"/>
        <v>#NUM!</v>
      </c>
      <c r="G18" s="26" t="e">
        <f t="shared" ca="1" si="3"/>
        <v>#NUM!</v>
      </c>
    </row>
    <row r="19" spans="1:7" x14ac:dyDescent="0.3">
      <c r="A19" s="25" t="e">
        <f t="shared" ca="1" si="0"/>
        <v>#NUM!</v>
      </c>
      <c r="B19" s="26" t="e">
        <f ca="1">VLOOKUP(A19,Preencher!B:C,2,0)</f>
        <v>#NUM!</v>
      </c>
      <c r="C19" s="26" t="e">
        <f t="shared" ca="1" si="1"/>
        <v>#NUM!</v>
      </c>
      <c r="D19" s="26" t="e">
        <f t="shared" ca="1" si="2"/>
        <v>#NUM!</v>
      </c>
      <c r="E19" s="26" t="e">
        <f ca="1">VLOOKUP(A19,'Evolução do Patrimônio'!$B$18:$G$397,6,0)</f>
        <v>#NUM!</v>
      </c>
      <c r="F19" s="26" t="e">
        <f t="shared" ca="1" si="4"/>
        <v>#NUM!</v>
      </c>
      <c r="G19" s="26" t="e">
        <f t="shared" ca="1" si="3"/>
        <v>#NUM!</v>
      </c>
    </row>
    <row r="20" spans="1:7" x14ac:dyDescent="0.3">
      <c r="A20" s="25" t="e">
        <f t="shared" ca="1" si="0"/>
        <v>#NUM!</v>
      </c>
      <c r="B20" s="26" t="e">
        <f ca="1">VLOOKUP(A20,Preencher!B:C,2,0)</f>
        <v>#NUM!</v>
      </c>
      <c r="C20" s="26" t="e">
        <f t="shared" ca="1" si="1"/>
        <v>#NUM!</v>
      </c>
      <c r="D20" s="26" t="e">
        <f t="shared" ca="1" si="2"/>
        <v>#NUM!</v>
      </c>
      <c r="E20" s="26" t="e">
        <f ca="1">VLOOKUP(A20,'Evolução do Patrimônio'!$B$18:$G$397,6,0)</f>
        <v>#NUM!</v>
      </c>
      <c r="F20" s="26" t="e">
        <f t="shared" ca="1" si="4"/>
        <v>#NUM!</v>
      </c>
      <c r="G20" s="26" t="e">
        <f t="shared" ca="1" si="3"/>
        <v>#NUM!</v>
      </c>
    </row>
    <row r="21" spans="1:7" x14ac:dyDescent="0.3">
      <c r="A21" s="25" t="e">
        <f t="shared" ca="1" si="0"/>
        <v>#NUM!</v>
      </c>
      <c r="B21" s="26" t="e">
        <f ca="1">VLOOKUP(A21,Preencher!B:C,2,0)</f>
        <v>#NUM!</v>
      </c>
      <c r="C21" s="26" t="e">
        <f t="shared" ca="1" si="1"/>
        <v>#NUM!</v>
      </c>
      <c r="D21" s="26" t="e">
        <f t="shared" ca="1" si="2"/>
        <v>#NUM!</v>
      </c>
      <c r="E21" s="26" t="e">
        <f ca="1">VLOOKUP(A21,'Evolução do Patrimônio'!$B$18:$G$397,6,0)</f>
        <v>#NUM!</v>
      </c>
      <c r="F21" s="26" t="e">
        <f t="shared" ca="1" si="4"/>
        <v>#NUM!</v>
      </c>
      <c r="G21" s="26" t="e">
        <f t="shared" ca="1" si="3"/>
        <v>#NUM!</v>
      </c>
    </row>
    <row r="22" spans="1:7" x14ac:dyDescent="0.3">
      <c r="A22" s="25" t="e">
        <f t="shared" ca="1" si="0"/>
        <v>#NUM!</v>
      </c>
      <c r="B22" s="26" t="str">
        <f ca="1">IFERROR(VLOOKUP(A22,Preencher!B:C,2,0),"")</f>
        <v/>
      </c>
      <c r="C22" s="26" t="e">
        <f t="shared" ca="1" si="1"/>
        <v>#VALUE!</v>
      </c>
      <c r="D22" s="26" t="e">
        <f ca="1">(C22-1)*100</f>
        <v>#VALUE!</v>
      </c>
      <c r="E22" s="26" t="e">
        <f ca="1">VLOOKUP(A22,'Evolução do Patrimônio'!$B$18:$G$397,6,0)</f>
        <v>#NUM!</v>
      </c>
      <c r="F22" s="26" t="e">
        <f ca="1">(1+E22/100)*F21</f>
        <v>#NUM!</v>
      </c>
      <c r="G22" s="26" t="e">
        <f t="shared" ca="1" si="3"/>
        <v>#NUM!</v>
      </c>
    </row>
    <row r="23" spans="1:7" x14ac:dyDescent="0.3">
      <c r="A23" s="25" t="e">
        <f t="shared" ca="1" si="0"/>
        <v>#NUM!</v>
      </c>
      <c r="B23" s="26" t="e">
        <f ca="1">VLOOKUP(A23,Preencher!B:C,2,0)</f>
        <v>#NUM!</v>
      </c>
      <c r="C23" s="26" t="e">
        <f t="shared" ref="C23:C85" ca="1" si="5">(1+B23/100)*C22</f>
        <v>#NUM!</v>
      </c>
      <c r="D23" s="26" t="e">
        <f t="shared" ca="1" si="2"/>
        <v>#NUM!</v>
      </c>
      <c r="E23" s="26" t="e">
        <f ca="1">VLOOKUP(A23,'Evolução do Patrimônio'!$B$18:$G$397,6,0)</f>
        <v>#NUM!</v>
      </c>
      <c r="F23" s="26" t="e">
        <f t="shared" ref="F23:F85" ca="1" si="6">(1+E23/100)*F22</f>
        <v>#NUM!</v>
      </c>
      <c r="G23" s="26" t="e">
        <f t="shared" ca="1" si="3"/>
        <v>#NUM!</v>
      </c>
    </row>
    <row r="24" spans="1:7" x14ac:dyDescent="0.3">
      <c r="A24" s="25" t="e">
        <f t="shared" ca="1" si="0"/>
        <v>#NUM!</v>
      </c>
      <c r="B24" s="26" t="e">
        <f ca="1">VLOOKUP(A24,Preencher!B:C,2,0)</f>
        <v>#NUM!</v>
      </c>
      <c r="C24" s="26" t="e">
        <f t="shared" ca="1" si="5"/>
        <v>#NUM!</v>
      </c>
      <c r="D24" s="26" t="e">
        <f t="shared" ca="1" si="2"/>
        <v>#NUM!</v>
      </c>
      <c r="E24" s="26" t="e">
        <f ca="1">VLOOKUP(A24,'Evolução do Patrimônio'!$B$18:$G$397,6,0)</f>
        <v>#NUM!</v>
      </c>
      <c r="F24" s="26" t="e">
        <f t="shared" ca="1" si="6"/>
        <v>#NUM!</v>
      </c>
      <c r="G24" s="26" t="e">
        <f t="shared" ca="1" si="3"/>
        <v>#NUM!</v>
      </c>
    </row>
    <row r="25" spans="1:7" x14ac:dyDescent="0.3">
      <c r="A25" s="25" t="e">
        <f t="shared" ca="1" si="0"/>
        <v>#NUM!</v>
      </c>
      <c r="B25" s="26" t="e">
        <f ca="1">VLOOKUP(A25,Preencher!B:C,2,0)</f>
        <v>#NUM!</v>
      </c>
      <c r="C25" s="26" t="e">
        <f t="shared" ca="1" si="5"/>
        <v>#NUM!</v>
      </c>
      <c r="D25" s="26" t="e">
        <f t="shared" ca="1" si="2"/>
        <v>#NUM!</v>
      </c>
      <c r="E25" s="26" t="e">
        <f ca="1">VLOOKUP(A25,'Evolução do Patrimônio'!$B$18:$G$397,6,0)</f>
        <v>#NUM!</v>
      </c>
      <c r="F25" s="26" t="e">
        <f t="shared" ca="1" si="6"/>
        <v>#NUM!</v>
      </c>
      <c r="G25" s="26" t="e">
        <f t="shared" ca="1" si="3"/>
        <v>#NUM!</v>
      </c>
    </row>
    <row r="26" spans="1:7" x14ac:dyDescent="0.3">
      <c r="A26" s="25" t="e">
        <f t="shared" ca="1" si="0"/>
        <v>#NUM!</v>
      </c>
      <c r="B26" s="26" t="e">
        <f ca="1">VLOOKUP(A26,Preencher!B:C,2,0)</f>
        <v>#NUM!</v>
      </c>
      <c r="C26" s="26" t="e">
        <f t="shared" ca="1" si="5"/>
        <v>#NUM!</v>
      </c>
      <c r="D26" s="26" t="e">
        <f t="shared" ca="1" si="2"/>
        <v>#NUM!</v>
      </c>
      <c r="E26" s="26" t="e">
        <f ca="1">VLOOKUP(A26,'Evolução do Patrimônio'!$B$18:$G$397,6,0)</f>
        <v>#NUM!</v>
      </c>
      <c r="F26" s="26" t="e">
        <f t="shared" ca="1" si="6"/>
        <v>#NUM!</v>
      </c>
      <c r="G26" s="26" t="e">
        <f t="shared" ca="1" si="3"/>
        <v>#NUM!</v>
      </c>
    </row>
    <row r="27" spans="1:7" x14ac:dyDescent="0.3">
      <c r="A27" s="25" t="e">
        <f t="shared" ca="1" si="0"/>
        <v>#NUM!</v>
      </c>
      <c r="B27" s="26" t="e">
        <f ca="1">VLOOKUP(A27,Preencher!B:C,2,0)</f>
        <v>#NUM!</v>
      </c>
      <c r="C27" s="26" t="e">
        <f t="shared" ca="1" si="5"/>
        <v>#NUM!</v>
      </c>
      <c r="D27" s="26" t="e">
        <f t="shared" ca="1" si="2"/>
        <v>#NUM!</v>
      </c>
      <c r="E27" s="26" t="e">
        <f ca="1">VLOOKUP(A27,'Evolução do Patrimônio'!$B$18:$G$397,6,0)</f>
        <v>#NUM!</v>
      </c>
      <c r="F27" s="26" t="e">
        <f t="shared" ca="1" si="6"/>
        <v>#NUM!</v>
      </c>
      <c r="G27" s="26" t="e">
        <f t="shared" ca="1" si="3"/>
        <v>#NUM!</v>
      </c>
    </row>
    <row r="28" spans="1:7" x14ac:dyDescent="0.3">
      <c r="A28" s="25" t="e">
        <f t="shared" ca="1" si="0"/>
        <v>#NUM!</v>
      </c>
      <c r="B28" s="26" t="e">
        <f ca="1">VLOOKUP(A28,Preencher!B:C,2,0)</f>
        <v>#NUM!</v>
      </c>
      <c r="C28" s="26" t="e">
        <f t="shared" ca="1" si="5"/>
        <v>#NUM!</v>
      </c>
      <c r="D28" s="26" t="e">
        <f t="shared" ca="1" si="2"/>
        <v>#NUM!</v>
      </c>
      <c r="E28" s="26" t="e">
        <f ca="1">VLOOKUP(A28,'Evolução do Patrimônio'!$B$18:$G$397,6,0)</f>
        <v>#NUM!</v>
      </c>
      <c r="F28" s="26" t="e">
        <f t="shared" ca="1" si="6"/>
        <v>#NUM!</v>
      </c>
      <c r="G28" s="26" t="e">
        <f t="shared" ca="1" si="3"/>
        <v>#NUM!</v>
      </c>
    </row>
    <row r="29" spans="1:7" x14ac:dyDescent="0.3">
      <c r="A29" s="25" t="e">
        <f t="shared" ca="1" si="0"/>
        <v>#NUM!</v>
      </c>
      <c r="B29" s="26" t="e">
        <f ca="1">VLOOKUP(A29,Preencher!B:C,2,0)</f>
        <v>#NUM!</v>
      </c>
      <c r="C29" s="26" t="e">
        <f t="shared" ca="1" si="5"/>
        <v>#NUM!</v>
      </c>
      <c r="D29" s="26" t="e">
        <f t="shared" ca="1" si="2"/>
        <v>#NUM!</v>
      </c>
      <c r="E29" s="26" t="e">
        <f ca="1">VLOOKUP(A29,'Evolução do Patrimônio'!$B$18:$G$397,6,0)</f>
        <v>#NUM!</v>
      </c>
      <c r="F29" s="26" t="e">
        <f t="shared" ca="1" si="6"/>
        <v>#NUM!</v>
      </c>
      <c r="G29" s="26" t="e">
        <f t="shared" ca="1" si="3"/>
        <v>#NUM!</v>
      </c>
    </row>
    <row r="30" spans="1:7" x14ac:dyDescent="0.3">
      <c r="A30" s="25" t="e">
        <f t="shared" ca="1" si="0"/>
        <v>#NUM!</v>
      </c>
      <c r="B30" s="26" t="e">
        <f ca="1">VLOOKUP(A30,Preencher!B:C,2,0)</f>
        <v>#NUM!</v>
      </c>
      <c r="C30" s="26" t="e">
        <f t="shared" ca="1" si="5"/>
        <v>#NUM!</v>
      </c>
      <c r="D30" s="26" t="e">
        <f t="shared" ca="1" si="2"/>
        <v>#NUM!</v>
      </c>
      <c r="E30" s="26" t="e">
        <f ca="1">VLOOKUP(A30,'Evolução do Patrimônio'!$B$18:$G$397,6,0)</f>
        <v>#NUM!</v>
      </c>
      <c r="F30" s="26" t="e">
        <f t="shared" ca="1" si="6"/>
        <v>#NUM!</v>
      </c>
      <c r="G30" s="26" t="e">
        <f t="shared" ca="1" si="3"/>
        <v>#NUM!</v>
      </c>
    </row>
    <row r="31" spans="1:7" x14ac:dyDescent="0.3">
      <c r="A31" s="25" t="e">
        <f t="shared" ca="1" si="0"/>
        <v>#NUM!</v>
      </c>
      <c r="B31" s="26" t="e">
        <f ca="1">VLOOKUP(A31,Preencher!B:C,2,0)</f>
        <v>#NUM!</v>
      </c>
      <c r="C31" s="26" t="e">
        <f t="shared" ca="1" si="5"/>
        <v>#NUM!</v>
      </c>
      <c r="D31" s="26" t="e">
        <f t="shared" ca="1" si="2"/>
        <v>#NUM!</v>
      </c>
      <c r="E31" s="26" t="e">
        <f ca="1">VLOOKUP(A31,'Evolução do Patrimônio'!$B$18:$G$397,6,0)</f>
        <v>#NUM!</v>
      </c>
      <c r="F31" s="26" t="e">
        <f t="shared" ca="1" si="6"/>
        <v>#NUM!</v>
      </c>
      <c r="G31" s="26" t="e">
        <f t="shared" ca="1" si="3"/>
        <v>#NUM!</v>
      </c>
    </row>
    <row r="32" spans="1:7" x14ac:dyDescent="0.3">
      <c r="A32" s="25" t="e">
        <f t="shared" ca="1" si="0"/>
        <v>#NUM!</v>
      </c>
      <c r="B32" s="26" t="e">
        <f ca="1">VLOOKUP(A32,Preencher!B:C,2,0)</f>
        <v>#NUM!</v>
      </c>
      <c r="C32" s="26" t="e">
        <f t="shared" ca="1" si="5"/>
        <v>#NUM!</v>
      </c>
      <c r="D32" s="26" t="e">
        <f t="shared" ca="1" si="2"/>
        <v>#NUM!</v>
      </c>
      <c r="E32" s="26" t="e">
        <f ca="1">VLOOKUP(A32,'Evolução do Patrimônio'!$B$18:$G$397,6,0)</f>
        <v>#NUM!</v>
      </c>
      <c r="F32" s="26" t="e">
        <f t="shared" ca="1" si="6"/>
        <v>#NUM!</v>
      </c>
      <c r="G32" s="26" t="e">
        <f t="shared" ca="1" si="3"/>
        <v>#NUM!</v>
      </c>
    </row>
    <row r="33" spans="1:7" x14ac:dyDescent="0.3">
      <c r="A33" s="25" t="e">
        <f t="shared" ca="1" si="0"/>
        <v>#NUM!</v>
      </c>
      <c r="B33" s="26" t="e">
        <f ca="1">VLOOKUP(A33,Preencher!B:C,2,0)</f>
        <v>#NUM!</v>
      </c>
      <c r="C33" s="26" t="e">
        <f t="shared" ca="1" si="5"/>
        <v>#NUM!</v>
      </c>
      <c r="D33" s="26" t="e">
        <f t="shared" ca="1" si="2"/>
        <v>#NUM!</v>
      </c>
      <c r="E33" s="26" t="e">
        <f ca="1">VLOOKUP(A33,'Evolução do Patrimônio'!$B$18:$G$397,6,0)</f>
        <v>#NUM!</v>
      </c>
      <c r="F33" s="26" t="e">
        <f t="shared" ca="1" si="6"/>
        <v>#NUM!</v>
      </c>
      <c r="G33" s="26" t="e">
        <f t="shared" ca="1" si="3"/>
        <v>#NUM!</v>
      </c>
    </row>
    <row r="34" spans="1:7" x14ac:dyDescent="0.3">
      <c r="A34" s="25" t="e">
        <f t="shared" ca="1" si="0"/>
        <v>#NUM!</v>
      </c>
      <c r="B34" s="26" t="e">
        <f ca="1">VLOOKUP(A34,Preencher!B:C,2,0)</f>
        <v>#NUM!</v>
      </c>
      <c r="C34" s="26" t="e">
        <f t="shared" ca="1" si="5"/>
        <v>#NUM!</v>
      </c>
      <c r="D34" s="26" t="e">
        <f t="shared" ca="1" si="2"/>
        <v>#NUM!</v>
      </c>
      <c r="E34" s="26" t="e">
        <f ca="1">VLOOKUP(A34,'Evolução do Patrimônio'!$B$18:$G$397,6,0)</f>
        <v>#NUM!</v>
      </c>
      <c r="F34" s="26" t="e">
        <f t="shared" ca="1" si="6"/>
        <v>#NUM!</v>
      </c>
      <c r="G34" s="26" t="e">
        <f t="shared" ca="1" si="3"/>
        <v>#NUM!</v>
      </c>
    </row>
    <row r="35" spans="1:7" x14ac:dyDescent="0.3">
      <c r="A35" s="25" t="e">
        <f t="shared" ca="1" si="0"/>
        <v>#NUM!</v>
      </c>
      <c r="B35" s="26" t="e">
        <f ca="1">VLOOKUP(A35,Preencher!B:C,2,0)</f>
        <v>#NUM!</v>
      </c>
      <c r="C35" s="26" t="e">
        <f t="shared" ca="1" si="5"/>
        <v>#NUM!</v>
      </c>
      <c r="D35" s="26" t="e">
        <f t="shared" ca="1" si="2"/>
        <v>#NUM!</v>
      </c>
      <c r="E35" s="26" t="e">
        <f ca="1">VLOOKUP(A35,'Evolução do Patrimônio'!$B$18:$G$397,6,0)</f>
        <v>#NUM!</v>
      </c>
      <c r="F35" s="26" t="e">
        <f t="shared" ca="1" si="6"/>
        <v>#NUM!</v>
      </c>
      <c r="G35" s="26" t="e">
        <f t="shared" ca="1" si="3"/>
        <v>#NUM!</v>
      </c>
    </row>
    <row r="36" spans="1:7" x14ac:dyDescent="0.3">
      <c r="A36" s="25" t="e">
        <f t="shared" ca="1" si="0"/>
        <v>#NUM!</v>
      </c>
      <c r="B36" s="26" t="e">
        <f ca="1">VLOOKUP(A36,Preencher!B:C,2,0)</f>
        <v>#NUM!</v>
      </c>
      <c r="C36" s="26" t="e">
        <f t="shared" ca="1" si="5"/>
        <v>#NUM!</v>
      </c>
      <c r="D36" s="26" t="e">
        <f t="shared" ca="1" si="2"/>
        <v>#NUM!</v>
      </c>
      <c r="E36" s="26" t="e">
        <f ca="1">VLOOKUP(A36,'Evolução do Patrimônio'!$B$18:$G$397,6,0)</f>
        <v>#NUM!</v>
      </c>
      <c r="F36" s="26" t="e">
        <f t="shared" ca="1" si="6"/>
        <v>#NUM!</v>
      </c>
      <c r="G36" s="26" t="e">
        <f t="shared" ca="1" si="3"/>
        <v>#NUM!</v>
      </c>
    </row>
    <row r="37" spans="1:7" x14ac:dyDescent="0.3">
      <c r="A37" s="25" t="e">
        <f t="shared" ca="1" si="0"/>
        <v>#NUM!</v>
      </c>
      <c r="B37" s="26" t="e">
        <f ca="1">VLOOKUP(A37,Preencher!B:C,2,0)</f>
        <v>#NUM!</v>
      </c>
      <c r="C37" s="26" t="e">
        <f t="shared" ca="1" si="5"/>
        <v>#NUM!</v>
      </c>
      <c r="D37" s="26" t="e">
        <f t="shared" ca="1" si="2"/>
        <v>#NUM!</v>
      </c>
      <c r="E37" s="26" t="e">
        <f ca="1">VLOOKUP(A37,'Evolução do Patrimônio'!$B$18:$G$397,6,0)</f>
        <v>#NUM!</v>
      </c>
      <c r="F37" s="26" t="e">
        <f t="shared" ca="1" si="6"/>
        <v>#NUM!</v>
      </c>
      <c r="G37" s="26" t="e">
        <f t="shared" ca="1" si="3"/>
        <v>#NUM!</v>
      </c>
    </row>
    <row r="38" spans="1:7" x14ac:dyDescent="0.3">
      <c r="A38" s="25" t="e">
        <f t="shared" ca="1" si="0"/>
        <v>#NUM!</v>
      </c>
      <c r="B38" s="26" t="e">
        <f ca="1">VLOOKUP(A38,Preencher!B:C,2,0)</f>
        <v>#NUM!</v>
      </c>
      <c r="C38" s="26" t="e">
        <f t="shared" ca="1" si="5"/>
        <v>#NUM!</v>
      </c>
      <c r="D38" s="26" t="e">
        <f t="shared" ca="1" si="2"/>
        <v>#NUM!</v>
      </c>
      <c r="E38" s="26" t="e">
        <f ca="1">VLOOKUP(A38,'Evolução do Patrimônio'!$B$18:$G$397,6,0)</f>
        <v>#NUM!</v>
      </c>
      <c r="F38" s="26" t="e">
        <f t="shared" ca="1" si="6"/>
        <v>#NUM!</v>
      </c>
      <c r="G38" s="26" t="e">
        <f t="shared" ca="1" si="3"/>
        <v>#NUM!</v>
      </c>
    </row>
    <row r="39" spans="1:7" x14ac:dyDescent="0.3">
      <c r="A39" s="25" t="e">
        <f t="shared" ca="1" si="0"/>
        <v>#NUM!</v>
      </c>
      <c r="B39" s="26" t="e">
        <f ca="1">VLOOKUP(A39,Preencher!B:C,2,0)</f>
        <v>#NUM!</v>
      </c>
      <c r="C39" s="26" t="e">
        <f t="shared" ca="1" si="5"/>
        <v>#NUM!</v>
      </c>
      <c r="D39" s="26" t="e">
        <f t="shared" ca="1" si="2"/>
        <v>#NUM!</v>
      </c>
      <c r="E39" s="26" t="e">
        <f ca="1">VLOOKUP(A39,'Evolução do Patrimônio'!$B$18:$G$397,6,0)</f>
        <v>#NUM!</v>
      </c>
      <c r="F39" s="26" t="e">
        <f t="shared" ca="1" si="6"/>
        <v>#NUM!</v>
      </c>
      <c r="G39" s="26" t="e">
        <f t="shared" ca="1" si="3"/>
        <v>#NUM!</v>
      </c>
    </row>
    <row r="40" spans="1:7" x14ac:dyDescent="0.3">
      <c r="A40" s="25" t="e">
        <f t="shared" ca="1" si="0"/>
        <v>#NUM!</v>
      </c>
      <c r="B40" s="26" t="e">
        <f ca="1">VLOOKUP(A40,Preencher!B:C,2,0)</f>
        <v>#NUM!</v>
      </c>
      <c r="C40" s="26" t="e">
        <f t="shared" ca="1" si="5"/>
        <v>#NUM!</v>
      </c>
      <c r="D40" s="26" t="e">
        <f t="shared" ca="1" si="2"/>
        <v>#NUM!</v>
      </c>
      <c r="E40" s="26" t="e">
        <f ca="1">VLOOKUP(A40,'Evolução do Patrimônio'!$B$18:$G$397,6,0)</f>
        <v>#NUM!</v>
      </c>
      <c r="F40" s="26" t="e">
        <f t="shared" ca="1" si="6"/>
        <v>#NUM!</v>
      </c>
      <c r="G40" s="26" t="e">
        <f t="shared" ca="1" si="3"/>
        <v>#NUM!</v>
      </c>
    </row>
    <row r="41" spans="1:7" x14ac:dyDescent="0.3">
      <c r="A41" s="25" t="e">
        <f t="shared" ca="1" si="0"/>
        <v>#NUM!</v>
      </c>
      <c r="B41" s="26" t="e">
        <f ca="1">VLOOKUP(A41,Preencher!B:C,2,0)</f>
        <v>#NUM!</v>
      </c>
      <c r="C41" s="26" t="e">
        <f t="shared" ca="1" si="5"/>
        <v>#NUM!</v>
      </c>
      <c r="D41" s="26" t="e">
        <f t="shared" ca="1" si="2"/>
        <v>#NUM!</v>
      </c>
      <c r="E41" s="26" t="e">
        <f ca="1">VLOOKUP(A41,'Evolução do Patrimônio'!$B$18:$G$397,6,0)</f>
        <v>#NUM!</v>
      </c>
      <c r="F41" s="26" t="e">
        <f t="shared" ca="1" si="6"/>
        <v>#NUM!</v>
      </c>
      <c r="G41" s="26" t="e">
        <f t="shared" ca="1" si="3"/>
        <v>#NUM!</v>
      </c>
    </row>
    <row r="42" spans="1:7" x14ac:dyDescent="0.3">
      <c r="A42" s="25" t="e">
        <f t="shared" ca="1" si="0"/>
        <v>#NUM!</v>
      </c>
      <c r="B42" s="26" t="e">
        <f ca="1">VLOOKUP(A42,Preencher!B:C,2,0)</f>
        <v>#NUM!</v>
      </c>
      <c r="C42" s="26" t="e">
        <f t="shared" ca="1" si="5"/>
        <v>#NUM!</v>
      </c>
      <c r="D42" s="26" t="e">
        <f t="shared" ca="1" si="2"/>
        <v>#NUM!</v>
      </c>
      <c r="E42" s="26" t="e">
        <f ca="1">VLOOKUP(A42,'Evolução do Patrimônio'!$B$18:$G$397,6,0)</f>
        <v>#NUM!</v>
      </c>
      <c r="F42" s="26" t="e">
        <f t="shared" ca="1" si="6"/>
        <v>#NUM!</v>
      </c>
      <c r="G42" s="26" t="e">
        <f t="shared" ca="1" si="3"/>
        <v>#NUM!</v>
      </c>
    </row>
    <row r="43" spans="1:7" x14ac:dyDescent="0.3">
      <c r="A43" s="25" t="e">
        <f t="shared" ca="1" si="0"/>
        <v>#NUM!</v>
      </c>
      <c r="B43" s="26" t="e">
        <f ca="1">VLOOKUP(A43,Preencher!B:C,2,0)</f>
        <v>#NUM!</v>
      </c>
      <c r="C43" s="26" t="e">
        <f t="shared" ca="1" si="5"/>
        <v>#NUM!</v>
      </c>
      <c r="D43" s="26" t="e">
        <f t="shared" ca="1" si="2"/>
        <v>#NUM!</v>
      </c>
      <c r="E43" s="26" t="e">
        <f ca="1">VLOOKUP(A43,'Evolução do Patrimônio'!$B$18:$G$397,6,0)</f>
        <v>#NUM!</v>
      </c>
      <c r="F43" s="26" t="e">
        <f t="shared" ca="1" si="6"/>
        <v>#NUM!</v>
      </c>
      <c r="G43" s="26" t="e">
        <f t="shared" ca="1" si="3"/>
        <v>#NUM!</v>
      </c>
    </row>
    <row r="44" spans="1:7" x14ac:dyDescent="0.3">
      <c r="A44" s="25" t="e">
        <f t="shared" ca="1" si="0"/>
        <v>#NUM!</v>
      </c>
      <c r="B44" s="26" t="e">
        <f ca="1">VLOOKUP(A44,Preencher!B:C,2,0)</f>
        <v>#NUM!</v>
      </c>
      <c r="C44" s="26" t="e">
        <f t="shared" ca="1" si="5"/>
        <v>#NUM!</v>
      </c>
      <c r="D44" s="26" t="e">
        <f t="shared" ca="1" si="2"/>
        <v>#NUM!</v>
      </c>
      <c r="E44" s="26" t="e">
        <f ca="1">VLOOKUP(A44,'Evolução do Patrimônio'!$B$18:$G$397,6,0)</f>
        <v>#NUM!</v>
      </c>
      <c r="F44" s="26" t="e">
        <f t="shared" ca="1" si="6"/>
        <v>#NUM!</v>
      </c>
      <c r="G44" s="26" t="e">
        <f t="shared" ca="1" si="3"/>
        <v>#NUM!</v>
      </c>
    </row>
    <row r="45" spans="1:7" x14ac:dyDescent="0.3">
      <c r="A45" s="25" t="e">
        <f t="shared" ca="1" si="0"/>
        <v>#NUM!</v>
      </c>
      <c r="B45" s="26" t="e">
        <f ca="1">VLOOKUP(A45,Preencher!B:C,2,0)</f>
        <v>#NUM!</v>
      </c>
      <c r="C45" s="26" t="e">
        <f t="shared" ca="1" si="5"/>
        <v>#NUM!</v>
      </c>
      <c r="D45" s="26" t="e">
        <f t="shared" ca="1" si="2"/>
        <v>#NUM!</v>
      </c>
      <c r="E45" s="26" t="e">
        <f ca="1">VLOOKUP(A45,'Evolução do Patrimônio'!$B$18:$G$397,6,0)</f>
        <v>#NUM!</v>
      </c>
      <c r="F45" s="26" t="e">
        <f t="shared" ca="1" si="6"/>
        <v>#NUM!</v>
      </c>
      <c r="G45" s="26" t="e">
        <f t="shared" ca="1" si="3"/>
        <v>#NUM!</v>
      </c>
    </row>
    <row r="46" spans="1:7" x14ac:dyDescent="0.3">
      <c r="A46" s="25" t="e">
        <f t="shared" ca="1" si="0"/>
        <v>#NUM!</v>
      </c>
      <c r="B46" s="26" t="e">
        <f ca="1">VLOOKUP(A46,Preencher!B:C,2,0)</f>
        <v>#NUM!</v>
      </c>
      <c r="C46" s="26" t="e">
        <f t="shared" ca="1" si="5"/>
        <v>#NUM!</v>
      </c>
      <c r="D46" s="26" t="e">
        <f t="shared" ca="1" si="2"/>
        <v>#NUM!</v>
      </c>
      <c r="E46" s="26" t="e">
        <f ca="1">VLOOKUP(A46,'Evolução do Patrimônio'!$B$18:$G$397,6,0)</f>
        <v>#NUM!</v>
      </c>
      <c r="F46" s="26" t="e">
        <f t="shared" ca="1" si="6"/>
        <v>#NUM!</v>
      </c>
      <c r="G46" s="26" t="e">
        <f t="shared" ca="1" si="3"/>
        <v>#NUM!</v>
      </c>
    </row>
    <row r="47" spans="1:7" x14ac:dyDescent="0.3">
      <c r="A47" s="25" t="e">
        <f t="shared" ca="1" si="0"/>
        <v>#NUM!</v>
      </c>
      <c r="B47" s="26" t="e">
        <f ca="1">VLOOKUP(A47,Preencher!B:C,2,0)</f>
        <v>#NUM!</v>
      </c>
      <c r="C47" s="26" t="e">
        <f t="shared" ca="1" si="5"/>
        <v>#NUM!</v>
      </c>
      <c r="D47" s="26" t="e">
        <f t="shared" ca="1" si="2"/>
        <v>#NUM!</v>
      </c>
      <c r="E47" s="26" t="e">
        <f ca="1">VLOOKUP(A47,'Evolução do Patrimônio'!$B$18:$G$397,6,0)</f>
        <v>#NUM!</v>
      </c>
      <c r="F47" s="26" t="e">
        <f t="shared" ca="1" si="6"/>
        <v>#NUM!</v>
      </c>
      <c r="G47" s="26" t="e">
        <f t="shared" ca="1" si="3"/>
        <v>#NUM!</v>
      </c>
    </row>
    <row r="48" spans="1:7" x14ac:dyDescent="0.3">
      <c r="A48" s="25" t="e">
        <f t="shared" ca="1" si="0"/>
        <v>#NUM!</v>
      </c>
      <c r="B48" s="26" t="e">
        <f ca="1">VLOOKUP(A48,Preencher!B:C,2,0)</f>
        <v>#NUM!</v>
      </c>
      <c r="C48" s="26" t="e">
        <f t="shared" ca="1" si="5"/>
        <v>#NUM!</v>
      </c>
      <c r="D48" s="26" t="e">
        <f t="shared" ca="1" si="2"/>
        <v>#NUM!</v>
      </c>
      <c r="E48" s="26" t="e">
        <f ca="1">VLOOKUP(A48,'Evolução do Patrimônio'!$B$18:$G$397,6,0)</f>
        <v>#NUM!</v>
      </c>
      <c r="F48" s="26" t="e">
        <f t="shared" ca="1" si="6"/>
        <v>#NUM!</v>
      </c>
      <c r="G48" s="26" t="e">
        <f t="shared" ca="1" si="3"/>
        <v>#NUM!</v>
      </c>
    </row>
    <row r="49" spans="1:7" x14ac:dyDescent="0.3">
      <c r="A49" s="25" t="e">
        <f t="shared" ca="1" si="0"/>
        <v>#NUM!</v>
      </c>
      <c r="B49" s="26" t="e">
        <f ca="1">VLOOKUP(A49,Preencher!B:C,2,0)</f>
        <v>#NUM!</v>
      </c>
      <c r="C49" s="26" t="e">
        <f t="shared" ca="1" si="5"/>
        <v>#NUM!</v>
      </c>
      <c r="D49" s="26" t="e">
        <f t="shared" ca="1" si="2"/>
        <v>#NUM!</v>
      </c>
      <c r="E49" s="26" t="e">
        <f ca="1">VLOOKUP(A49,'Evolução do Patrimônio'!$B$18:$G$397,6,0)</f>
        <v>#NUM!</v>
      </c>
      <c r="F49" s="26" t="e">
        <f t="shared" ca="1" si="6"/>
        <v>#NUM!</v>
      </c>
      <c r="G49" s="26" t="e">
        <f t="shared" ca="1" si="3"/>
        <v>#NUM!</v>
      </c>
    </row>
    <row r="50" spans="1:7" x14ac:dyDescent="0.3">
      <c r="A50" s="25" t="e">
        <f t="shared" ca="1" si="0"/>
        <v>#NUM!</v>
      </c>
      <c r="B50" s="26" t="e">
        <f ca="1">VLOOKUP(A50,Preencher!B:C,2,0)</f>
        <v>#NUM!</v>
      </c>
      <c r="C50" s="26" t="e">
        <f t="shared" ca="1" si="5"/>
        <v>#NUM!</v>
      </c>
      <c r="D50" s="26" t="e">
        <f t="shared" ca="1" si="2"/>
        <v>#NUM!</v>
      </c>
      <c r="E50" s="26" t="e">
        <f ca="1">VLOOKUP(A50,'Evolução do Patrimônio'!$B$18:$G$397,6,0)</f>
        <v>#NUM!</v>
      </c>
      <c r="F50" s="26" t="e">
        <f t="shared" ca="1" si="6"/>
        <v>#NUM!</v>
      </c>
      <c r="G50" s="26" t="e">
        <f t="shared" ca="1" si="3"/>
        <v>#NUM!</v>
      </c>
    </row>
    <row r="51" spans="1:7" x14ac:dyDescent="0.3">
      <c r="A51" s="25" t="e">
        <f t="shared" ca="1" si="0"/>
        <v>#NUM!</v>
      </c>
      <c r="B51" s="26" t="e">
        <f ca="1">VLOOKUP(A51,Preencher!B:C,2,0)</f>
        <v>#NUM!</v>
      </c>
      <c r="C51" s="26" t="e">
        <f t="shared" ca="1" si="5"/>
        <v>#NUM!</v>
      </c>
      <c r="D51" s="26" t="e">
        <f t="shared" ca="1" si="2"/>
        <v>#NUM!</v>
      </c>
      <c r="E51" s="26" t="e">
        <f ca="1">VLOOKUP(A51,'Evolução do Patrimônio'!$B$18:$G$397,6,0)</f>
        <v>#NUM!</v>
      </c>
      <c r="F51" s="26" t="e">
        <f t="shared" ca="1" si="6"/>
        <v>#NUM!</v>
      </c>
      <c r="G51" s="26" t="e">
        <f t="shared" ca="1" si="3"/>
        <v>#NUM!</v>
      </c>
    </row>
    <row r="52" spans="1:7" x14ac:dyDescent="0.3">
      <c r="A52" s="25" t="e">
        <f t="shared" ca="1" si="0"/>
        <v>#NUM!</v>
      </c>
      <c r="B52" s="26" t="e">
        <f ca="1">VLOOKUP(A52,Preencher!B:C,2,0)</f>
        <v>#NUM!</v>
      </c>
      <c r="C52" s="26" t="e">
        <f t="shared" ca="1" si="5"/>
        <v>#NUM!</v>
      </c>
      <c r="D52" s="26" t="e">
        <f t="shared" ca="1" si="2"/>
        <v>#NUM!</v>
      </c>
      <c r="E52" s="26" t="e">
        <f ca="1">VLOOKUP(A52,'Evolução do Patrimônio'!$B$18:$G$397,6,0)</f>
        <v>#NUM!</v>
      </c>
      <c r="F52" s="26" t="e">
        <f t="shared" ca="1" si="6"/>
        <v>#NUM!</v>
      </c>
      <c r="G52" s="26" t="e">
        <f t="shared" ca="1" si="3"/>
        <v>#NUM!</v>
      </c>
    </row>
    <row r="53" spans="1:7" x14ac:dyDescent="0.3">
      <c r="A53" s="25" t="e">
        <f t="shared" ca="1" si="0"/>
        <v>#NUM!</v>
      </c>
      <c r="B53" s="26" t="e">
        <f ca="1">VLOOKUP(A53,Preencher!B:C,2,0)</f>
        <v>#NUM!</v>
      </c>
      <c r="C53" s="26" t="e">
        <f t="shared" ca="1" si="5"/>
        <v>#NUM!</v>
      </c>
      <c r="D53" s="26" t="e">
        <f t="shared" ca="1" si="2"/>
        <v>#NUM!</v>
      </c>
      <c r="E53" s="26" t="e">
        <f ca="1">VLOOKUP(A53,'Evolução do Patrimônio'!$B$18:$G$397,6,0)</f>
        <v>#NUM!</v>
      </c>
      <c r="F53" s="26" t="e">
        <f t="shared" ca="1" si="6"/>
        <v>#NUM!</v>
      </c>
      <c r="G53" s="26" t="e">
        <f t="shared" ca="1" si="3"/>
        <v>#NUM!</v>
      </c>
    </row>
    <row r="54" spans="1:7" x14ac:dyDescent="0.3">
      <c r="A54" s="25" t="e">
        <f t="shared" ca="1" si="0"/>
        <v>#NUM!</v>
      </c>
      <c r="B54" s="26" t="e">
        <f ca="1">VLOOKUP(A54,Preencher!B:C,2,0)</f>
        <v>#NUM!</v>
      </c>
      <c r="C54" s="26" t="e">
        <f t="shared" ca="1" si="5"/>
        <v>#NUM!</v>
      </c>
      <c r="D54" s="26" t="e">
        <f t="shared" ca="1" si="2"/>
        <v>#NUM!</v>
      </c>
      <c r="E54" s="26" t="e">
        <f ca="1">VLOOKUP(A54,'Evolução do Patrimônio'!$B$18:$G$397,6,0)</f>
        <v>#NUM!</v>
      </c>
      <c r="F54" s="26" t="e">
        <f t="shared" ca="1" si="6"/>
        <v>#NUM!</v>
      </c>
      <c r="G54" s="26" t="e">
        <f t="shared" ca="1" si="3"/>
        <v>#NUM!</v>
      </c>
    </row>
    <row r="55" spans="1:7" x14ac:dyDescent="0.3">
      <c r="A55" s="25" t="e">
        <f t="shared" ca="1" si="0"/>
        <v>#NUM!</v>
      </c>
      <c r="B55" s="26" t="e">
        <f ca="1">VLOOKUP(A55,Preencher!B:C,2,0)</f>
        <v>#NUM!</v>
      </c>
      <c r="C55" s="26" t="e">
        <f t="shared" ca="1" si="5"/>
        <v>#NUM!</v>
      </c>
      <c r="D55" s="26" t="e">
        <f t="shared" ca="1" si="2"/>
        <v>#NUM!</v>
      </c>
      <c r="E55" s="26" t="e">
        <f ca="1">VLOOKUP(A55,'Evolução do Patrimônio'!$B$18:$G$397,6,0)</f>
        <v>#NUM!</v>
      </c>
      <c r="F55" s="26" t="e">
        <f t="shared" ca="1" si="6"/>
        <v>#NUM!</v>
      </c>
      <c r="G55" s="26" t="e">
        <f t="shared" ca="1" si="3"/>
        <v>#NUM!</v>
      </c>
    </row>
    <row r="56" spans="1:7" x14ac:dyDescent="0.3">
      <c r="A56" s="25" t="e">
        <f t="shared" ca="1" si="0"/>
        <v>#NUM!</v>
      </c>
      <c r="B56" s="26" t="e">
        <f ca="1">VLOOKUP(A56,Preencher!B:C,2,0)</f>
        <v>#NUM!</v>
      </c>
      <c r="C56" s="26" t="e">
        <f t="shared" ca="1" si="5"/>
        <v>#NUM!</v>
      </c>
      <c r="D56" s="26" t="e">
        <f t="shared" ca="1" si="2"/>
        <v>#NUM!</v>
      </c>
      <c r="E56" s="26" t="e">
        <f ca="1">VLOOKUP(A56,'Evolução do Patrimônio'!$B$18:$G$397,6,0)</f>
        <v>#NUM!</v>
      </c>
      <c r="F56" s="26" t="e">
        <f t="shared" ca="1" si="6"/>
        <v>#NUM!</v>
      </c>
      <c r="G56" s="26" t="e">
        <f t="shared" ca="1" si="3"/>
        <v>#NUM!</v>
      </c>
    </row>
    <row r="57" spans="1:7" x14ac:dyDescent="0.3">
      <c r="A57" s="25" t="e">
        <f t="shared" ca="1" si="0"/>
        <v>#NUM!</v>
      </c>
      <c r="B57" s="26" t="e">
        <f ca="1">VLOOKUP(A57,Preencher!B:C,2,0)</f>
        <v>#NUM!</v>
      </c>
      <c r="C57" s="26" t="e">
        <f t="shared" ca="1" si="5"/>
        <v>#NUM!</v>
      </c>
      <c r="D57" s="26" t="e">
        <f t="shared" ca="1" si="2"/>
        <v>#NUM!</v>
      </c>
      <c r="E57" s="26" t="e">
        <f ca="1">VLOOKUP(A57,'Evolução do Patrimônio'!$B$18:$G$397,6,0)</f>
        <v>#NUM!</v>
      </c>
      <c r="F57" s="26" t="e">
        <f t="shared" ca="1" si="6"/>
        <v>#NUM!</v>
      </c>
      <c r="G57" s="26" t="e">
        <f t="shared" ca="1" si="3"/>
        <v>#NUM!</v>
      </c>
    </row>
    <row r="58" spans="1:7" x14ac:dyDescent="0.3">
      <c r="A58" s="25" t="e">
        <f t="shared" ca="1" si="0"/>
        <v>#NUM!</v>
      </c>
      <c r="B58" s="26" t="e">
        <f ca="1">VLOOKUP(A58,Preencher!B:C,2,0)</f>
        <v>#NUM!</v>
      </c>
      <c r="C58" s="26" t="e">
        <f t="shared" ca="1" si="5"/>
        <v>#NUM!</v>
      </c>
      <c r="D58" s="26" t="e">
        <f t="shared" ca="1" si="2"/>
        <v>#NUM!</v>
      </c>
      <c r="E58" s="26" t="e">
        <f ca="1">VLOOKUP(A58,'Evolução do Patrimônio'!$B$18:$G$397,6,0)</f>
        <v>#NUM!</v>
      </c>
      <c r="F58" s="26" t="e">
        <f t="shared" ca="1" si="6"/>
        <v>#NUM!</v>
      </c>
      <c r="G58" s="26" t="e">
        <f t="shared" ca="1" si="3"/>
        <v>#NUM!</v>
      </c>
    </row>
    <row r="59" spans="1:7" x14ac:dyDescent="0.3">
      <c r="A59" s="25" t="e">
        <f t="shared" ca="1" si="0"/>
        <v>#NUM!</v>
      </c>
      <c r="B59" s="26" t="e">
        <f ca="1">VLOOKUP(A59,Preencher!B:C,2,0)</f>
        <v>#NUM!</v>
      </c>
      <c r="C59" s="26" t="e">
        <f t="shared" ca="1" si="5"/>
        <v>#NUM!</v>
      </c>
      <c r="D59" s="26" t="e">
        <f t="shared" ca="1" si="2"/>
        <v>#NUM!</v>
      </c>
      <c r="E59" s="26" t="e">
        <f ca="1">VLOOKUP(A59,'Evolução do Patrimônio'!$B$18:$G$397,6,0)</f>
        <v>#NUM!</v>
      </c>
      <c r="F59" s="26" t="e">
        <f t="shared" ca="1" si="6"/>
        <v>#NUM!</v>
      </c>
      <c r="G59" s="26" t="e">
        <f t="shared" ca="1" si="3"/>
        <v>#NUM!</v>
      </c>
    </row>
    <row r="60" spans="1:7" x14ac:dyDescent="0.3">
      <c r="A60" s="25" t="e">
        <f t="shared" ca="1" si="0"/>
        <v>#NUM!</v>
      </c>
      <c r="B60" s="26" t="e">
        <f ca="1">VLOOKUP(A60,Preencher!B:C,2,0)</f>
        <v>#NUM!</v>
      </c>
      <c r="C60" s="26" t="e">
        <f t="shared" ca="1" si="5"/>
        <v>#NUM!</v>
      </c>
      <c r="D60" s="26" t="e">
        <f t="shared" ca="1" si="2"/>
        <v>#NUM!</v>
      </c>
      <c r="E60" s="26" t="e">
        <f ca="1">VLOOKUP(A60,'Evolução do Patrimônio'!$B$18:$G$397,6,0)</f>
        <v>#NUM!</v>
      </c>
      <c r="F60" s="26" t="e">
        <f t="shared" ca="1" si="6"/>
        <v>#NUM!</v>
      </c>
      <c r="G60" s="26" t="e">
        <f t="shared" ca="1" si="3"/>
        <v>#NUM!</v>
      </c>
    </row>
    <row r="61" spans="1:7" x14ac:dyDescent="0.3">
      <c r="A61" s="25" t="e">
        <f t="shared" ca="1" si="0"/>
        <v>#NUM!</v>
      </c>
      <c r="B61" s="26" t="e">
        <f ca="1">VLOOKUP(A61,Preencher!B:C,2,0)</f>
        <v>#NUM!</v>
      </c>
      <c r="C61" s="26" t="e">
        <f t="shared" ca="1" si="5"/>
        <v>#NUM!</v>
      </c>
      <c r="D61" s="26" t="e">
        <f t="shared" ca="1" si="2"/>
        <v>#NUM!</v>
      </c>
      <c r="E61" s="26" t="e">
        <f ca="1">VLOOKUP(A61,'Evolução do Patrimônio'!$B$18:$G$397,6,0)</f>
        <v>#NUM!</v>
      </c>
      <c r="F61" s="26" t="e">
        <f t="shared" ca="1" si="6"/>
        <v>#NUM!</v>
      </c>
      <c r="G61" s="26" t="e">
        <f t="shared" ca="1" si="3"/>
        <v>#NUM!</v>
      </c>
    </row>
    <row r="62" spans="1:7" x14ac:dyDescent="0.3">
      <c r="A62" s="25" t="e">
        <f t="shared" ca="1" si="0"/>
        <v>#NUM!</v>
      </c>
      <c r="B62" s="26" t="e">
        <f ca="1">VLOOKUP(A62,Preencher!B:C,2,0)</f>
        <v>#NUM!</v>
      </c>
      <c r="C62" s="26" t="e">
        <f t="shared" ca="1" si="5"/>
        <v>#NUM!</v>
      </c>
      <c r="D62" s="26" t="e">
        <f t="shared" ca="1" si="2"/>
        <v>#NUM!</v>
      </c>
      <c r="E62" s="26" t="e">
        <f ca="1">VLOOKUP(A62,'Evolução do Patrimônio'!$B$18:$G$397,6,0)</f>
        <v>#NUM!</v>
      </c>
      <c r="F62" s="26" t="e">
        <f t="shared" ca="1" si="6"/>
        <v>#NUM!</v>
      </c>
      <c r="G62" s="26" t="e">
        <f t="shared" ca="1" si="3"/>
        <v>#NUM!</v>
      </c>
    </row>
    <row r="63" spans="1:7" x14ac:dyDescent="0.3">
      <c r="A63" s="25" t="e">
        <f t="shared" ca="1" si="0"/>
        <v>#NUM!</v>
      </c>
      <c r="B63" s="26" t="e">
        <f ca="1">VLOOKUP(A63,Preencher!B:C,2,0)</f>
        <v>#NUM!</v>
      </c>
      <c r="C63" s="26" t="e">
        <f t="shared" ca="1" si="5"/>
        <v>#NUM!</v>
      </c>
      <c r="D63" s="26" t="e">
        <f t="shared" ca="1" si="2"/>
        <v>#NUM!</v>
      </c>
      <c r="E63" s="26" t="e">
        <f ca="1">VLOOKUP(A63,'Evolução do Patrimônio'!$B$18:$G$397,6,0)</f>
        <v>#NUM!</v>
      </c>
      <c r="F63" s="26" t="e">
        <f t="shared" ca="1" si="6"/>
        <v>#NUM!</v>
      </c>
      <c r="G63" s="26" t="e">
        <f t="shared" ca="1" si="3"/>
        <v>#NUM!</v>
      </c>
    </row>
    <row r="64" spans="1:7" x14ac:dyDescent="0.3">
      <c r="A64" s="25" t="e">
        <f t="shared" ca="1" si="0"/>
        <v>#NUM!</v>
      </c>
      <c r="B64" s="26" t="e">
        <f ca="1">VLOOKUP(A64,Preencher!B:C,2,0)</f>
        <v>#NUM!</v>
      </c>
      <c r="C64" s="26" t="e">
        <f t="shared" ca="1" si="5"/>
        <v>#NUM!</v>
      </c>
      <c r="D64" s="26" t="e">
        <f t="shared" ca="1" si="2"/>
        <v>#NUM!</v>
      </c>
      <c r="E64" s="26" t="e">
        <f ca="1">VLOOKUP(A64,'Evolução do Patrimônio'!$B$18:$G$397,6,0)</f>
        <v>#NUM!</v>
      </c>
      <c r="F64" s="26" t="e">
        <f t="shared" ca="1" si="6"/>
        <v>#NUM!</v>
      </c>
      <c r="G64" s="26" t="e">
        <f t="shared" ca="1" si="3"/>
        <v>#NUM!</v>
      </c>
    </row>
    <row r="65" spans="1:7" x14ac:dyDescent="0.3">
      <c r="A65" s="25" t="e">
        <f t="shared" ca="1" si="0"/>
        <v>#NUM!</v>
      </c>
      <c r="B65" s="26" t="e">
        <f ca="1">VLOOKUP(A65,Preencher!B:C,2,0)</f>
        <v>#NUM!</v>
      </c>
      <c r="C65" s="26" t="e">
        <f t="shared" ca="1" si="5"/>
        <v>#NUM!</v>
      </c>
      <c r="D65" s="26" t="e">
        <f t="shared" ca="1" si="2"/>
        <v>#NUM!</v>
      </c>
      <c r="E65" s="26" t="e">
        <f ca="1">VLOOKUP(A65,'Evolução do Patrimônio'!$B$18:$G$397,6,0)</f>
        <v>#NUM!</v>
      </c>
      <c r="F65" s="26" t="e">
        <f t="shared" ca="1" si="6"/>
        <v>#NUM!</v>
      </c>
      <c r="G65" s="26" t="e">
        <f t="shared" ca="1" si="3"/>
        <v>#NUM!</v>
      </c>
    </row>
    <row r="66" spans="1:7" x14ac:dyDescent="0.3">
      <c r="A66" s="25" t="e">
        <f t="shared" ca="1" si="0"/>
        <v>#NUM!</v>
      </c>
      <c r="B66" s="26" t="e">
        <f ca="1">VLOOKUP(A66,Preencher!B:C,2,0)</f>
        <v>#NUM!</v>
      </c>
      <c r="C66" s="26" t="e">
        <f t="shared" ca="1" si="5"/>
        <v>#NUM!</v>
      </c>
      <c r="D66" s="26" t="e">
        <f t="shared" ca="1" si="2"/>
        <v>#NUM!</v>
      </c>
      <c r="E66" s="26" t="e">
        <f ca="1">VLOOKUP(A66,'Evolução do Patrimônio'!$B$18:$G$397,6,0)</f>
        <v>#NUM!</v>
      </c>
      <c r="F66" s="26" t="e">
        <f t="shared" ca="1" si="6"/>
        <v>#NUM!</v>
      </c>
      <c r="G66" s="26" t="e">
        <f t="shared" ca="1" si="3"/>
        <v>#NUM!</v>
      </c>
    </row>
    <row r="67" spans="1:7" x14ac:dyDescent="0.3">
      <c r="A67" s="25" t="e">
        <f t="shared" ca="1" si="0"/>
        <v>#NUM!</v>
      </c>
      <c r="B67" s="26" t="e">
        <f ca="1">VLOOKUP(A67,Preencher!B:C,2,0)</f>
        <v>#NUM!</v>
      </c>
      <c r="C67" s="26" t="e">
        <f t="shared" ca="1" si="5"/>
        <v>#NUM!</v>
      </c>
      <c r="D67" s="26" t="e">
        <f t="shared" ca="1" si="2"/>
        <v>#NUM!</v>
      </c>
      <c r="E67" s="26" t="e">
        <f ca="1">VLOOKUP(A67,'Evolução do Patrimônio'!$B$18:$G$397,6,0)</f>
        <v>#NUM!</v>
      </c>
      <c r="F67" s="26" t="e">
        <f t="shared" ca="1" si="6"/>
        <v>#NUM!</v>
      </c>
      <c r="G67" s="26" t="e">
        <f t="shared" ca="1" si="3"/>
        <v>#NUM!</v>
      </c>
    </row>
    <row r="68" spans="1:7" x14ac:dyDescent="0.3">
      <c r="A68" s="25" t="e">
        <f t="shared" ref="A68:A131" ca="1" si="7">IF(A67=1,A67,IF(EDATE(A67,1)&gt;TODAY(),1,EDATE(A67,1)))</f>
        <v>#NUM!</v>
      </c>
      <c r="B68" s="26" t="e">
        <f ca="1">VLOOKUP(A68,Preencher!B:C,2,0)</f>
        <v>#NUM!</v>
      </c>
      <c r="C68" s="26" t="e">
        <f t="shared" ca="1" si="5"/>
        <v>#NUM!</v>
      </c>
      <c r="D68" s="26" t="e">
        <f t="shared" ref="D68:D131" ca="1" si="8">(C68-1)*100</f>
        <v>#NUM!</v>
      </c>
      <c r="E68" s="26" t="e">
        <f ca="1">VLOOKUP(A68,'Evolução do Patrimônio'!$B$18:$G$397,6,0)</f>
        <v>#NUM!</v>
      </c>
      <c r="F68" s="26" t="e">
        <f t="shared" ca="1" si="6"/>
        <v>#NUM!</v>
      </c>
      <c r="G68" s="26" t="e">
        <f t="shared" ref="G68:G131" ca="1" si="9">(F68-1)*100</f>
        <v>#NUM!</v>
      </c>
    </row>
    <row r="69" spans="1:7" x14ac:dyDescent="0.3">
      <c r="A69" s="25" t="e">
        <f t="shared" ca="1" si="7"/>
        <v>#NUM!</v>
      </c>
      <c r="B69" s="26" t="e">
        <f ca="1">VLOOKUP(A69,Preencher!B:C,2,0)</f>
        <v>#NUM!</v>
      </c>
      <c r="C69" s="26" t="e">
        <f t="shared" ca="1" si="5"/>
        <v>#NUM!</v>
      </c>
      <c r="D69" s="26" t="e">
        <f t="shared" ca="1" si="8"/>
        <v>#NUM!</v>
      </c>
      <c r="E69" s="26" t="e">
        <f ca="1">VLOOKUP(A69,'Evolução do Patrimônio'!$B$18:$G$397,6,0)</f>
        <v>#NUM!</v>
      </c>
      <c r="F69" s="26" t="e">
        <f t="shared" ca="1" si="6"/>
        <v>#NUM!</v>
      </c>
      <c r="G69" s="26" t="e">
        <f t="shared" ca="1" si="9"/>
        <v>#NUM!</v>
      </c>
    </row>
    <row r="70" spans="1:7" x14ac:dyDescent="0.3">
      <c r="A70" s="25" t="e">
        <f t="shared" ca="1" si="7"/>
        <v>#NUM!</v>
      </c>
      <c r="B70" s="26" t="e">
        <f ca="1">VLOOKUP(A70,Preencher!B:C,2,0)</f>
        <v>#NUM!</v>
      </c>
      <c r="C70" s="26" t="e">
        <f t="shared" ca="1" si="5"/>
        <v>#NUM!</v>
      </c>
      <c r="D70" s="26" t="e">
        <f t="shared" ca="1" si="8"/>
        <v>#NUM!</v>
      </c>
      <c r="E70" s="26" t="e">
        <f ca="1">VLOOKUP(A70,'Evolução do Patrimônio'!$B$18:$G$397,6,0)</f>
        <v>#NUM!</v>
      </c>
      <c r="F70" s="26" t="e">
        <f t="shared" ca="1" si="6"/>
        <v>#NUM!</v>
      </c>
      <c r="G70" s="26" t="e">
        <f t="shared" ca="1" si="9"/>
        <v>#NUM!</v>
      </c>
    </row>
    <row r="71" spans="1:7" x14ac:dyDescent="0.3">
      <c r="A71" s="25" t="e">
        <f t="shared" ca="1" si="7"/>
        <v>#NUM!</v>
      </c>
      <c r="B71" s="26" t="e">
        <f ca="1">VLOOKUP(A71,Preencher!B:C,2,0)</f>
        <v>#NUM!</v>
      </c>
      <c r="C71" s="26" t="e">
        <f t="shared" ca="1" si="5"/>
        <v>#NUM!</v>
      </c>
      <c r="D71" s="26" t="e">
        <f t="shared" ca="1" si="8"/>
        <v>#NUM!</v>
      </c>
      <c r="E71" s="26" t="e">
        <f ca="1">VLOOKUP(A71,'Evolução do Patrimônio'!$B$18:$G$397,6,0)</f>
        <v>#NUM!</v>
      </c>
      <c r="F71" s="26" t="e">
        <f t="shared" ca="1" si="6"/>
        <v>#NUM!</v>
      </c>
      <c r="G71" s="26" t="e">
        <f t="shared" ca="1" si="9"/>
        <v>#NUM!</v>
      </c>
    </row>
    <row r="72" spans="1:7" x14ac:dyDescent="0.3">
      <c r="A72" s="25" t="e">
        <f t="shared" ca="1" si="7"/>
        <v>#NUM!</v>
      </c>
      <c r="B72" s="26" t="e">
        <f ca="1">VLOOKUP(A72,Preencher!B:C,2,0)</f>
        <v>#NUM!</v>
      </c>
      <c r="C72" s="26" t="e">
        <f t="shared" ca="1" si="5"/>
        <v>#NUM!</v>
      </c>
      <c r="D72" s="26" t="e">
        <f t="shared" ca="1" si="8"/>
        <v>#NUM!</v>
      </c>
      <c r="E72" s="26" t="e">
        <f ca="1">VLOOKUP(A72,'Evolução do Patrimônio'!$B$18:$G$397,6,0)</f>
        <v>#NUM!</v>
      </c>
      <c r="F72" s="26" t="e">
        <f t="shared" ca="1" si="6"/>
        <v>#NUM!</v>
      </c>
      <c r="G72" s="26" t="e">
        <f t="shared" ca="1" si="9"/>
        <v>#NUM!</v>
      </c>
    </row>
    <row r="73" spans="1:7" x14ac:dyDescent="0.3">
      <c r="A73" s="25" t="e">
        <f t="shared" ca="1" si="7"/>
        <v>#NUM!</v>
      </c>
      <c r="B73" s="26" t="e">
        <f ca="1">VLOOKUP(A73,Preencher!B:C,2,0)</f>
        <v>#NUM!</v>
      </c>
      <c r="C73" s="26" t="e">
        <f t="shared" ca="1" si="5"/>
        <v>#NUM!</v>
      </c>
      <c r="D73" s="26" t="e">
        <f t="shared" ca="1" si="8"/>
        <v>#NUM!</v>
      </c>
      <c r="E73" s="26" t="e">
        <f ca="1">VLOOKUP(A73,'Evolução do Patrimônio'!$B$18:$G$397,6,0)</f>
        <v>#NUM!</v>
      </c>
      <c r="F73" s="26" t="e">
        <f t="shared" ca="1" si="6"/>
        <v>#NUM!</v>
      </c>
      <c r="G73" s="26" t="e">
        <f t="shared" ca="1" si="9"/>
        <v>#NUM!</v>
      </c>
    </row>
    <row r="74" spans="1:7" x14ac:dyDescent="0.3">
      <c r="A74" s="25" t="e">
        <f t="shared" ca="1" si="7"/>
        <v>#NUM!</v>
      </c>
      <c r="B74" s="26" t="e">
        <f ca="1">VLOOKUP(A74,Preencher!B:C,2,0)</f>
        <v>#NUM!</v>
      </c>
      <c r="C74" s="26" t="e">
        <f t="shared" ca="1" si="5"/>
        <v>#NUM!</v>
      </c>
      <c r="D74" s="26" t="e">
        <f t="shared" ca="1" si="8"/>
        <v>#NUM!</v>
      </c>
      <c r="E74" s="26" t="e">
        <f ca="1">VLOOKUP(A74,'Evolução do Patrimônio'!$B$18:$G$397,6,0)</f>
        <v>#NUM!</v>
      </c>
      <c r="F74" s="26" t="e">
        <f t="shared" ca="1" si="6"/>
        <v>#NUM!</v>
      </c>
      <c r="G74" s="26" t="e">
        <f t="shared" ca="1" si="9"/>
        <v>#NUM!</v>
      </c>
    </row>
    <row r="75" spans="1:7" x14ac:dyDescent="0.3">
      <c r="A75" s="25" t="e">
        <f t="shared" ca="1" si="7"/>
        <v>#NUM!</v>
      </c>
      <c r="B75" s="26" t="e">
        <f ca="1">VLOOKUP(A75,Preencher!B:C,2,0)</f>
        <v>#NUM!</v>
      </c>
      <c r="C75" s="26" t="e">
        <f t="shared" ca="1" si="5"/>
        <v>#NUM!</v>
      </c>
      <c r="D75" s="26" t="e">
        <f t="shared" ca="1" si="8"/>
        <v>#NUM!</v>
      </c>
      <c r="E75" s="26" t="e">
        <f ca="1">VLOOKUP(A75,'Evolução do Patrimônio'!$B$18:$G$397,6,0)</f>
        <v>#NUM!</v>
      </c>
      <c r="F75" s="26" t="e">
        <f t="shared" ca="1" si="6"/>
        <v>#NUM!</v>
      </c>
      <c r="G75" s="26" t="e">
        <f t="shared" ca="1" si="9"/>
        <v>#NUM!</v>
      </c>
    </row>
    <row r="76" spans="1:7" x14ac:dyDescent="0.3">
      <c r="A76" s="25" t="e">
        <f t="shared" ca="1" si="7"/>
        <v>#NUM!</v>
      </c>
      <c r="B76" s="26" t="e">
        <f ca="1">VLOOKUP(A76,Preencher!B:C,2,0)</f>
        <v>#NUM!</v>
      </c>
      <c r="C76" s="26" t="e">
        <f t="shared" ca="1" si="5"/>
        <v>#NUM!</v>
      </c>
      <c r="D76" s="26" t="e">
        <f t="shared" ca="1" si="8"/>
        <v>#NUM!</v>
      </c>
      <c r="E76" s="26" t="e">
        <f ca="1">VLOOKUP(A76,'Evolução do Patrimônio'!$B$18:$G$397,6,0)</f>
        <v>#NUM!</v>
      </c>
      <c r="F76" s="26" t="e">
        <f t="shared" ca="1" si="6"/>
        <v>#NUM!</v>
      </c>
      <c r="G76" s="26" t="e">
        <f t="shared" ca="1" si="9"/>
        <v>#NUM!</v>
      </c>
    </row>
    <row r="77" spans="1:7" x14ac:dyDescent="0.3">
      <c r="A77" s="25" t="e">
        <f t="shared" ca="1" si="7"/>
        <v>#NUM!</v>
      </c>
      <c r="B77" s="26" t="e">
        <f ca="1">VLOOKUP(A77,Preencher!B:C,2,0)</f>
        <v>#NUM!</v>
      </c>
      <c r="C77" s="26" t="e">
        <f t="shared" ca="1" si="5"/>
        <v>#NUM!</v>
      </c>
      <c r="D77" s="26" t="e">
        <f t="shared" ca="1" si="8"/>
        <v>#NUM!</v>
      </c>
      <c r="E77" s="26" t="e">
        <f ca="1">VLOOKUP(A77,'Evolução do Patrimônio'!$B$18:$G$397,6,0)</f>
        <v>#NUM!</v>
      </c>
      <c r="F77" s="26" t="e">
        <f t="shared" ca="1" si="6"/>
        <v>#NUM!</v>
      </c>
      <c r="G77" s="26" t="e">
        <f t="shared" ca="1" si="9"/>
        <v>#NUM!</v>
      </c>
    </row>
    <row r="78" spans="1:7" x14ac:dyDescent="0.3">
      <c r="A78" s="25" t="e">
        <f t="shared" ca="1" si="7"/>
        <v>#NUM!</v>
      </c>
      <c r="B78" s="26" t="e">
        <f ca="1">VLOOKUP(A78,Preencher!B:C,2,0)</f>
        <v>#NUM!</v>
      </c>
      <c r="C78" s="26" t="e">
        <f t="shared" ca="1" si="5"/>
        <v>#NUM!</v>
      </c>
      <c r="D78" s="26" t="e">
        <f t="shared" ca="1" si="8"/>
        <v>#NUM!</v>
      </c>
      <c r="E78" s="26" t="e">
        <f ca="1">VLOOKUP(A78,'Evolução do Patrimônio'!$B$18:$G$397,6,0)</f>
        <v>#NUM!</v>
      </c>
      <c r="F78" s="26" t="e">
        <f t="shared" ca="1" si="6"/>
        <v>#NUM!</v>
      </c>
      <c r="G78" s="26" t="e">
        <f t="shared" ca="1" si="9"/>
        <v>#NUM!</v>
      </c>
    </row>
    <row r="79" spans="1:7" x14ac:dyDescent="0.3">
      <c r="A79" s="25" t="e">
        <f t="shared" ca="1" si="7"/>
        <v>#NUM!</v>
      </c>
      <c r="B79" s="26" t="e">
        <f ca="1">VLOOKUP(A79,Preencher!B:C,2,0)</f>
        <v>#NUM!</v>
      </c>
      <c r="C79" s="26" t="e">
        <f t="shared" ca="1" si="5"/>
        <v>#NUM!</v>
      </c>
      <c r="D79" s="26" t="e">
        <f t="shared" ca="1" si="8"/>
        <v>#NUM!</v>
      </c>
      <c r="E79" s="26" t="e">
        <f ca="1">VLOOKUP(A79,'Evolução do Patrimônio'!$B$18:$G$397,6,0)</f>
        <v>#NUM!</v>
      </c>
      <c r="F79" s="26" t="e">
        <f t="shared" ca="1" si="6"/>
        <v>#NUM!</v>
      </c>
      <c r="G79" s="26" t="e">
        <f t="shared" ca="1" si="9"/>
        <v>#NUM!</v>
      </c>
    </row>
    <row r="80" spans="1:7" x14ac:dyDescent="0.3">
      <c r="A80" s="25" t="e">
        <f t="shared" ca="1" si="7"/>
        <v>#NUM!</v>
      </c>
      <c r="B80" s="26" t="e">
        <f ca="1">VLOOKUP(A80,Preencher!B:C,2,0)</f>
        <v>#NUM!</v>
      </c>
      <c r="C80" s="26" t="e">
        <f t="shared" ca="1" si="5"/>
        <v>#NUM!</v>
      </c>
      <c r="D80" s="26" t="e">
        <f t="shared" ca="1" si="8"/>
        <v>#NUM!</v>
      </c>
      <c r="E80" s="26" t="e">
        <f ca="1">VLOOKUP(A80,'Evolução do Patrimônio'!$B$18:$G$397,6,0)</f>
        <v>#NUM!</v>
      </c>
      <c r="F80" s="26" t="e">
        <f t="shared" ca="1" si="6"/>
        <v>#NUM!</v>
      </c>
      <c r="G80" s="26" t="e">
        <f t="shared" ca="1" si="9"/>
        <v>#NUM!</v>
      </c>
    </row>
    <row r="81" spans="1:7" x14ac:dyDescent="0.3">
      <c r="A81" s="25" t="e">
        <f t="shared" ca="1" si="7"/>
        <v>#NUM!</v>
      </c>
      <c r="B81" s="26" t="e">
        <f ca="1">VLOOKUP(A81,Preencher!B:C,2,0)</f>
        <v>#NUM!</v>
      </c>
      <c r="C81" s="26" t="e">
        <f t="shared" ca="1" si="5"/>
        <v>#NUM!</v>
      </c>
      <c r="D81" s="26" t="e">
        <f t="shared" ca="1" si="8"/>
        <v>#NUM!</v>
      </c>
      <c r="E81" s="26" t="e">
        <f ca="1">VLOOKUP(A81,'Evolução do Patrimônio'!$B$18:$G$397,6,0)</f>
        <v>#NUM!</v>
      </c>
      <c r="F81" s="26" t="e">
        <f t="shared" ca="1" si="6"/>
        <v>#NUM!</v>
      </c>
      <c r="G81" s="26" t="e">
        <f t="shared" ca="1" si="9"/>
        <v>#NUM!</v>
      </c>
    </row>
    <row r="82" spans="1:7" x14ac:dyDescent="0.3">
      <c r="A82" s="25" t="e">
        <f t="shared" ca="1" si="7"/>
        <v>#NUM!</v>
      </c>
      <c r="B82" s="26" t="e">
        <f ca="1">VLOOKUP(A82,Preencher!B:C,2,0)</f>
        <v>#NUM!</v>
      </c>
      <c r="C82" s="26" t="e">
        <f t="shared" ca="1" si="5"/>
        <v>#NUM!</v>
      </c>
      <c r="D82" s="26" t="e">
        <f t="shared" ca="1" si="8"/>
        <v>#NUM!</v>
      </c>
      <c r="E82" s="26" t="e">
        <f ca="1">VLOOKUP(A82,'Evolução do Patrimônio'!$B$18:$G$397,6,0)</f>
        <v>#NUM!</v>
      </c>
      <c r="F82" s="26" t="e">
        <f t="shared" ca="1" si="6"/>
        <v>#NUM!</v>
      </c>
      <c r="G82" s="26" t="e">
        <f t="shared" ca="1" si="9"/>
        <v>#NUM!</v>
      </c>
    </row>
    <row r="83" spans="1:7" x14ac:dyDescent="0.3">
      <c r="A83" s="25" t="e">
        <f t="shared" ca="1" si="7"/>
        <v>#NUM!</v>
      </c>
      <c r="B83" s="26" t="e">
        <f ca="1">VLOOKUP(A83,Preencher!B:C,2,0)</f>
        <v>#NUM!</v>
      </c>
      <c r="C83" s="26" t="e">
        <f t="shared" ca="1" si="5"/>
        <v>#NUM!</v>
      </c>
      <c r="D83" s="26" t="e">
        <f t="shared" ca="1" si="8"/>
        <v>#NUM!</v>
      </c>
      <c r="E83" s="26" t="e">
        <f ca="1">VLOOKUP(A83,'Evolução do Patrimônio'!$B$18:$G$397,6,0)</f>
        <v>#NUM!</v>
      </c>
      <c r="F83" s="26" t="e">
        <f t="shared" ca="1" si="6"/>
        <v>#NUM!</v>
      </c>
      <c r="G83" s="26" t="e">
        <f t="shared" ca="1" si="9"/>
        <v>#NUM!</v>
      </c>
    </row>
    <row r="84" spans="1:7" x14ac:dyDescent="0.3">
      <c r="A84" s="25" t="e">
        <f t="shared" ca="1" si="7"/>
        <v>#NUM!</v>
      </c>
      <c r="B84" s="26" t="e">
        <f ca="1">VLOOKUP(A84,Preencher!B:C,2,0)</f>
        <v>#NUM!</v>
      </c>
      <c r="C84" s="26" t="e">
        <f t="shared" ca="1" si="5"/>
        <v>#NUM!</v>
      </c>
      <c r="D84" s="26" t="e">
        <f t="shared" ca="1" si="8"/>
        <v>#NUM!</v>
      </c>
      <c r="E84" s="26" t="e">
        <f ca="1">VLOOKUP(A84,'Evolução do Patrimônio'!$B$18:$G$397,6,0)</f>
        <v>#NUM!</v>
      </c>
      <c r="F84" s="26" t="e">
        <f t="shared" ca="1" si="6"/>
        <v>#NUM!</v>
      </c>
      <c r="G84" s="26" t="e">
        <f t="shared" ca="1" si="9"/>
        <v>#NUM!</v>
      </c>
    </row>
    <row r="85" spans="1:7" x14ac:dyDescent="0.3">
      <c r="A85" s="25" t="e">
        <f t="shared" ca="1" si="7"/>
        <v>#NUM!</v>
      </c>
      <c r="B85" s="26" t="e">
        <f ca="1">VLOOKUP(A85,Preencher!B:C,2,0)</f>
        <v>#NUM!</v>
      </c>
      <c r="C85" s="26" t="e">
        <f t="shared" ca="1" si="5"/>
        <v>#NUM!</v>
      </c>
      <c r="D85" s="26" t="e">
        <f t="shared" ca="1" si="8"/>
        <v>#NUM!</v>
      </c>
      <c r="E85" s="26" t="e">
        <f ca="1">VLOOKUP(A85,'Evolução do Patrimônio'!$B$18:$G$397,6,0)</f>
        <v>#NUM!</v>
      </c>
      <c r="F85" s="26" t="e">
        <f t="shared" ca="1" si="6"/>
        <v>#NUM!</v>
      </c>
      <c r="G85" s="26" t="e">
        <f t="shared" ca="1" si="9"/>
        <v>#NUM!</v>
      </c>
    </row>
    <row r="86" spans="1:7" x14ac:dyDescent="0.3">
      <c r="A86" s="25" t="e">
        <f t="shared" ca="1" si="7"/>
        <v>#NUM!</v>
      </c>
      <c r="B86" s="26" t="e">
        <f ca="1">VLOOKUP(A86,Preencher!B:C,2,0)</f>
        <v>#NUM!</v>
      </c>
      <c r="C86" s="26" t="e">
        <f t="shared" ref="C86:C149" ca="1" si="10">(1+B86/100)*C85</f>
        <v>#NUM!</v>
      </c>
      <c r="D86" s="26" t="e">
        <f t="shared" ca="1" si="8"/>
        <v>#NUM!</v>
      </c>
      <c r="E86" s="26" t="e">
        <f ca="1">VLOOKUP(A86,'Evolução do Patrimônio'!$B$18:$G$397,6,0)</f>
        <v>#NUM!</v>
      </c>
      <c r="F86" s="26" t="e">
        <f t="shared" ref="F86:F149" ca="1" si="11">(1+E86/100)*F85</f>
        <v>#NUM!</v>
      </c>
      <c r="G86" s="26" t="e">
        <f t="shared" ca="1" si="9"/>
        <v>#NUM!</v>
      </c>
    </row>
    <row r="87" spans="1:7" x14ac:dyDescent="0.3">
      <c r="A87" s="25" t="e">
        <f t="shared" ca="1" si="7"/>
        <v>#NUM!</v>
      </c>
      <c r="B87" s="26" t="e">
        <f ca="1">VLOOKUP(A87,Preencher!B:C,2,0)</f>
        <v>#NUM!</v>
      </c>
      <c r="C87" s="26" t="e">
        <f t="shared" ca="1" si="10"/>
        <v>#NUM!</v>
      </c>
      <c r="D87" s="26" t="e">
        <f t="shared" ca="1" si="8"/>
        <v>#NUM!</v>
      </c>
      <c r="E87" s="26" t="e">
        <f ca="1">VLOOKUP(A87,'Evolução do Patrimônio'!$B$18:$G$397,6,0)</f>
        <v>#NUM!</v>
      </c>
      <c r="F87" s="26" t="e">
        <f t="shared" ca="1" si="11"/>
        <v>#NUM!</v>
      </c>
      <c r="G87" s="26" t="e">
        <f t="shared" ca="1" si="9"/>
        <v>#NUM!</v>
      </c>
    </row>
    <row r="88" spans="1:7" x14ac:dyDescent="0.3">
      <c r="A88" s="25" t="e">
        <f t="shared" ca="1" si="7"/>
        <v>#NUM!</v>
      </c>
      <c r="B88" s="26" t="e">
        <f ca="1">VLOOKUP(A88,Preencher!B:C,2,0)</f>
        <v>#NUM!</v>
      </c>
      <c r="C88" s="26" t="e">
        <f t="shared" ca="1" si="10"/>
        <v>#NUM!</v>
      </c>
      <c r="D88" s="26" t="e">
        <f t="shared" ca="1" si="8"/>
        <v>#NUM!</v>
      </c>
      <c r="E88" s="26" t="e">
        <f ca="1">VLOOKUP(A88,'Evolução do Patrimônio'!$B$18:$G$397,6,0)</f>
        <v>#NUM!</v>
      </c>
      <c r="F88" s="26" t="e">
        <f t="shared" ca="1" si="11"/>
        <v>#NUM!</v>
      </c>
      <c r="G88" s="26" t="e">
        <f t="shared" ca="1" si="9"/>
        <v>#NUM!</v>
      </c>
    </row>
    <row r="89" spans="1:7" x14ac:dyDescent="0.3">
      <c r="A89" s="25" t="e">
        <f t="shared" ca="1" si="7"/>
        <v>#NUM!</v>
      </c>
      <c r="B89" s="26" t="e">
        <f ca="1">VLOOKUP(A89,Preencher!B:C,2,0)</f>
        <v>#NUM!</v>
      </c>
      <c r="C89" s="26" t="e">
        <f t="shared" ca="1" si="10"/>
        <v>#NUM!</v>
      </c>
      <c r="D89" s="26" t="e">
        <f t="shared" ca="1" si="8"/>
        <v>#NUM!</v>
      </c>
      <c r="E89" s="26" t="e">
        <f ca="1">VLOOKUP(A89,'Evolução do Patrimônio'!$B$18:$G$397,6,0)</f>
        <v>#NUM!</v>
      </c>
      <c r="F89" s="26" t="e">
        <f t="shared" ca="1" si="11"/>
        <v>#NUM!</v>
      </c>
      <c r="G89" s="26" t="e">
        <f t="shared" ca="1" si="9"/>
        <v>#NUM!</v>
      </c>
    </row>
    <row r="90" spans="1:7" x14ac:dyDescent="0.3">
      <c r="A90" s="25" t="e">
        <f t="shared" ca="1" si="7"/>
        <v>#NUM!</v>
      </c>
      <c r="B90" s="26" t="e">
        <f ca="1">VLOOKUP(A90,Preencher!B:C,2,0)</f>
        <v>#NUM!</v>
      </c>
      <c r="C90" s="26" t="e">
        <f t="shared" ca="1" si="10"/>
        <v>#NUM!</v>
      </c>
      <c r="D90" s="26" t="e">
        <f t="shared" ca="1" si="8"/>
        <v>#NUM!</v>
      </c>
      <c r="E90" s="26" t="e">
        <f ca="1">VLOOKUP(A90,'Evolução do Patrimônio'!$B$18:$G$397,6,0)</f>
        <v>#NUM!</v>
      </c>
      <c r="F90" s="26" t="e">
        <f t="shared" ca="1" si="11"/>
        <v>#NUM!</v>
      </c>
      <c r="G90" s="26" t="e">
        <f t="shared" ca="1" si="9"/>
        <v>#NUM!</v>
      </c>
    </row>
    <row r="91" spans="1:7" x14ac:dyDescent="0.3">
      <c r="A91" s="25" t="e">
        <f t="shared" ca="1" si="7"/>
        <v>#NUM!</v>
      </c>
      <c r="B91" s="26" t="e">
        <f ca="1">VLOOKUP(A91,Preencher!B:C,2,0)</f>
        <v>#NUM!</v>
      </c>
      <c r="C91" s="26" t="e">
        <f t="shared" ca="1" si="10"/>
        <v>#NUM!</v>
      </c>
      <c r="D91" s="26" t="e">
        <f t="shared" ca="1" si="8"/>
        <v>#NUM!</v>
      </c>
      <c r="E91" s="26" t="e">
        <f ca="1">VLOOKUP(A91,'Evolução do Patrimônio'!$B$18:$G$397,6,0)</f>
        <v>#NUM!</v>
      </c>
      <c r="F91" s="26" t="e">
        <f t="shared" ca="1" si="11"/>
        <v>#NUM!</v>
      </c>
      <c r="G91" s="26" t="e">
        <f t="shared" ca="1" si="9"/>
        <v>#NUM!</v>
      </c>
    </row>
    <row r="92" spans="1:7" x14ac:dyDescent="0.3">
      <c r="A92" s="25" t="e">
        <f t="shared" ca="1" si="7"/>
        <v>#NUM!</v>
      </c>
      <c r="B92" s="26" t="e">
        <f ca="1">VLOOKUP(A92,Preencher!B:C,2,0)</f>
        <v>#NUM!</v>
      </c>
      <c r="C92" s="26" t="e">
        <f t="shared" ca="1" si="10"/>
        <v>#NUM!</v>
      </c>
      <c r="D92" s="26" t="e">
        <f t="shared" ca="1" si="8"/>
        <v>#NUM!</v>
      </c>
      <c r="E92" s="26" t="e">
        <f ca="1">VLOOKUP(A92,'Evolução do Patrimônio'!$B$18:$G$397,6,0)</f>
        <v>#NUM!</v>
      </c>
      <c r="F92" s="26" t="e">
        <f t="shared" ca="1" si="11"/>
        <v>#NUM!</v>
      </c>
      <c r="G92" s="26" t="e">
        <f t="shared" ca="1" si="9"/>
        <v>#NUM!</v>
      </c>
    </row>
    <row r="93" spans="1:7" x14ac:dyDescent="0.3">
      <c r="A93" s="25" t="e">
        <f t="shared" ca="1" si="7"/>
        <v>#NUM!</v>
      </c>
      <c r="B93" s="26" t="e">
        <f ca="1">VLOOKUP(A93,Preencher!B:C,2,0)</f>
        <v>#NUM!</v>
      </c>
      <c r="C93" s="26" t="e">
        <f t="shared" ca="1" si="10"/>
        <v>#NUM!</v>
      </c>
      <c r="D93" s="26" t="e">
        <f t="shared" ca="1" si="8"/>
        <v>#NUM!</v>
      </c>
      <c r="E93" s="26" t="e">
        <f ca="1">VLOOKUP(A93,'Evolução do Patrimônio'!$B$18:$G$397,6,0)</f>
        <v>#NUM!</v>
      </c>
      <c r="F93" s="26" t="e">
        <f t="shared" ca="1" si="11"/>
        <v>#NUM!</v>
      </c>
      <c r="G93" s="26" t="e">
        <f t="shared" ca="1" si="9"/>
        <v>#NUM!</v>
      </c>
    </row>
    <row r="94" spans="1:7" x14ac:dyDescent="0.3">
      <c r="A94" s="25" t="e">
        <f t="shared" ca="1" si="7"/>
        <v>#NUM!</v>
      </c>
      <c r="B94" s="26" t="e">
        <f ca="1">VLOOKUP(A94,Preencher!B:C,2,0)</f>
        <v>#NUM!</v>
      </c>
      <c r="C94" s="26" t="e">
        <f t="shared" ca="1" si="10"/>
        <v>#NUM!</v>
      </c>
      <c r="D94" s="26" t="e">
        <f t="shared" ca="1" si="8"/>
        <v>#NUM!</v>
      </c>
      <c r="E94" s="26" t="e">
        <f ca="1">VLOOKUP(A94,'Evolução do Patrimônio'!$B$18:$G$397,6,0)</f>
        <v>#NUM!</v>
      </c>
      <c r="F94" s="26" t="e">
        <f t="shared" ca="1" si="11"/>
        <v>#NUM!</v>
      </c>
      <c r="G94" s="26" t="e">
        <f t="shared" ca="1" si="9"/>
        <v>#NUM!</v>
      </c>
    </row>
    <row r="95" spans="1:7" x14ac:dyDescent="0.3">
      <c r="A95" s="25" t="e">
        <f t="shared" ca="1" si="7"/>
        <v>#NUM!</v>
      </c>
      <c r="B95" s="26" t="e">
        <f ca="1">VLOOKUP(A95,Preencher!B:C,2,0)</f>
        <v>#NUM!</v>
      </c>
      <c r="C95" s="26" t="e">
        <f t="shared" ca="1" si="10"/>
        <v>#NUM!</v>
      </c>
      <c r="D95" s="26" t="e">
        <f t="shared" ca="1" si="8"/>
        <v>#NUM!</v>
      </c>
      <c r="E95" s="26" t="e">
        <f ca="1">VLOOKUP(A95,'Evolução do Patrimônio'!$B$18:$G$397,6,0)</f>
        <v>#NUM!</v>
      </c>
      <c r="F95" s="26" t="e">
        <f t="shared" ca="1" si="11"/>
        <v>#NUM!</v>
      </c>
      <c r="G95" s="26" t="e">
        <f t="shared" ca="1" si="9"/>
        <v>#NUM!</v>
      </c>
    </row>
    <row r="96" spans="1:7" x14ac:dyDescent="0.3">
      <c r="A96" s="25" t="e">
        <f t="shared" ca="1" si="7"/>
        <v>#NUM!</v>
      </c>
      <c r="B96" s="26" t="e">
        <f ca="1">VLOOKUP(A96,Preencher!B:C,2,0)</f>
        <v>#NUM!</v>
      </c>
      <c r="C96" s="26" t="e">
        <f t="shared" ca="1" si="10"/>
        <v>#NUM!</v>
      </c>
      <c r="D96" s="26" t="e">
        <f t="shared" ca="1" si="8"/>
        <v>#NUM!</v>
      </c>
      <c r="E96" s="26" t="e">
        <f ca="1">VLOOKUP(A96,'Evolução do Patrimônio'!$B$18:$G$397,6,0)</f>
        <v>#NUM!</v>
      </c>
      <c r="F96" s="26" t="e">
        <f t="shared" ca="1" si="11"/>
        <v>#NUM!</v>
      </c>
      <c r="G96" s="26" t="e">
        <f t="shared" ca="1" si="9"/>
        <v>#NUM!</v>
      </c>
    </row>
    <row r="97" spans="1:7" x14ac:dyDescent="0.3">
      <c r="A97" s="25" t="e">
        <f t="shared" ca="1" si="7"/>
        <v>#NUM!</v>
      </c>
      <c r="B97" s="26" t="e">
        <f ca="1">VLOOKUP(A97,Preencher!B:C,2,0)</f>
        <v>#NUM!</v>
      </c>
      <c r="C97" s="26" t="e">
        <f t="shared" ca="1" si="10"/>
        <v>#NUM!</v>
      </c>
      <c r="D97" s="26" t="e">
        <f t="shared" ca="1" si="8"/>
        <v>#NUM!</v>
      </c>
      <c r="E97" s="26" t="e">
        <f ca="1">VLOOKUP(A97,'Evolução do Patrimônio'!$B$18:$G$397,6,0)</f>
        <v>#NUM!</v>
      </c>
      <c r="F97" s="26" t="e">
        <f t="shared" ca="1" si="11"/>
        <v>#NUM!</v>
      </c>
      <c r="G97" s="26" t="e">
        <f t="shared" ca="1" si="9"/>
        <v>#NUM!</v>
      </c>
    </row>
    <row r="98" spans="1:7" x14ac:dyDescent="0.3">
      <c r="A98" s="25" t="e">
        <f t="shared" ca="1" si="7"/>
        <v>#NUM!</v>
      </c>
      <c r="B98" s="26" t="e">
        <f ca="1">VLOOKUP(A98,Preencher!B:C,2,0)</f>
        <v>#NUM!</v>
      </c>
      <c r="C98" s="26" t="e">
        <f t="shared" ca="1" si="10"/>
        <v>#NUM!</v>
      </c>
      <c r="D98" s="26" t="e">
        <f t="shared" ca="1" si="8"/>
        <v>#NUM!</v>
      </c>
      <c r="E98" s="26" t="e">
        <f ca="1">VLOOKUP(A98,'Evolução do Patrimônio'!$B$18:$G$397,6,0)</f>
        <v>#NUM!</v>
      </c>
      <c r="F98" s="26" t="e">
        <f t="shared" ca="1" si="11"/>
        <v>#NUM!</v>
      </c>
      <c r="G98" s="26" t="e">
        <f t="shared" ca="1" si="9"/>
        <v>#NUM!</v>
      </c>
    </row>
    <row r="99" spans="1:7" x14ac:dyDescent="0.3">
      <c r="A99" s="25" t="e">
        <f t="shared" ca="1" si="7"/>
        <v>#NUM!</v>
      </c>
      <c r="B99" s="26" t="e">
        <f ca="1">VLOOKUP(A99,Preencher!B:C,2,0)</f>
        <v>#NUM!</v>
      </c>
      <c r="C99" s="26" t="e">
        <f t="shared" ca="1" si="10"/>
        <v>#NUM!</v>
      </c>
      <c r="D99" s="26" t="e">
        <f t="shared" ca="1" si="8"/>
        <v>#NUM!</v>
      </c>
      <c r="E99" s="26" t="e">
        <f ca="1">VLOOKUP(A99,'Evolução do Patrimônio'!$B$18:$G$397,6,0)</f>
        <v>#NUM!</v>
      </c>
      <c r="F99" s="26" t="e">
        <f t="shared" ca="1" si="11"/>
        <v>#NUM!</v>
      </c>
      <c r="G99" s="26" t="e">
        <f t="shared" ca="1" si="9"/>
        <v>#NUM!</v>
      </c>
    </row>
    <row r="100" spans="1:7" x14ac:dyDescent="0.3">
      <c r="A100" s="25" t="e">
        <f t="shared" ca="1" si="7"/>
        <v>#NUM!</v>
      </c>
      <c r="B100" s="26" t="e">
        <f ca="1">VLOOKUP(A100,Preencher!B:C,2,0)</f>
        <v>#NUM!</v>
      </c>
      <c r="C100" s="26" t="e">
        <f t="shared" ca="1" si="10"/>
        <v>#NUM!</v>
      </c>
      <c r="D100" s="26" t="e">
        <f t="shared" ca="1" si="8"/>
        <v>#NUM!</v>
      </c>
      <c r="E100" s="26" t="e">
        <f ca="1">VLOOKUP(A100,'Evolução do Patrimônio'!$B$18:$G$397,6,0)</f>
        <v>#NUM!</v>
      </c>
      <c r="F100" s="26" t="e">
        <f t="shared" ca="1" si="11"/>
        <v>#NUM!</v>
      </c>
      <c r="G100" s="26" t="e">
        <f t="shared" ca="1" si="9"/>
        <v>#NUM!</v>
      </c>
    </row>
    <row r="101" spans="1:7" x14ac:dyDescent="0.3">
      <c r="A101" s="25" t="e">
        <f t="shared" ca="1" si="7"/>
        <v>#NUM!</v>
      </c>
      <c r="B101" s="26" t="e">
        <f ca="1">VLOOKUP(A101,Preencher!B:C,2,0)</f>
        <v>#NUM!</v>
      </c>
      <c r="C101" s="26" t="e">
        <f t="shared" ca="1" si="10"/>
        <v>#NUM!</v>
      </c>
      <c r="D101" s="26" t="e">
        <f t="shared" ca="1" si="8"/>
        <v>#NUM!</v>
      </c>
      <c r="E101" s="26" t="e">
        <f ca="1">VLOOKUP(A101,'Evolução do Patrimônio'!$B$18:$G$397,6,0)</f>
        <v>#NUM!</v>
      </c>
      <c r="F101" s="26" t="e">
        <f t="shared" ca="1" si="11"/>
        <v>#NUM!</v>
      </c>
      <c r="G101" s="26" t="e">
        <f t="shared" ca="1" si="9"/>
        <v>#NUM!</v>
      </c>
    </row>
    <row r="102" spans="1:7" x14ac:dyDescent="0.3">
      <c r="A102" s="25" t="e">
        <f t="shared" ca="1" si="7"/>
        <v>#NUM!</v>
      </c>
      <c r="B102" s="26" t="e">
        <f ca="1">VLOOKUP(A102,Preencher!B:C,2,0)</f>
        <v>#NUM!</v>
      </c>
      <c r="C102" s="26" t="e">
        <f t="shared" ca="1" si="10"/>
        <v>#NUM!</v>
      </c>
      <c r="D102" s="26" t="e">
        <f t="shared" ca="1" si="8"/>
        <v>#NUM!</v>
      </c>
      <c r="E102" s="26" t="e">
        <f ca="1">VLOOKUP(A102,'Evolução do Patrimônio'!$B$18:$G$397,6,0)</f>
        <v>#NUM!</v>
      </c>
      <c r="F102" s="26" t="e">
        <f t="shared" ca="1" si="11"/>
        <v>#NUM!</v>
      </c>
      <c r="G102" s="26" t="e">
        <f t="shared" ca="1" si="9"/>
        <v>#NUM!</v>
      </c>
    </row>
    <row r="103" spans="1:7" x14ac:dyDescent="0.3">
      <c r="A103" s="25" t="e">
        <f t="shared" ca="1" si="7"/>
        <v>#NUM!</v>
      </c>
      <c r="B103" s="26" t="e">
        <f ca="1">VLOOKUP(A103,Preencher!B:C,2,0)</f>
        <v>#NUM!</v>
      </c>
      <c r="C103" s="26" t="e">
        <f t="shared" ca="1" si="10"/>
        <v>#NUM!</v>
      </c>
      <c r="D103" s="26" t="e">
        <f t="shared" ca="1" si="8"/>
        <v>#NUM!</v>
      </c>
      <c r="E103" s="26" t="e">
        <f ca="1">VLOOKUP(A103,'Evolução do Patrimônio'!$B$18:$G$397,6,0)</f>
        <v>#NUM!</v>
      </c>
      <c r="F103" s="26" t="e">
        <f t="shared" ca="1" si="11"/>
        <v>#NUM!</v>
      </c>
      <c r="G103" s="26" t="e">
        <f t="shared" ca="1" si="9"/>
        <v>#NUM!</v>
      </c>
    </row>
    <row r="104" spans="1:7" x14ac:dyDescent="0.3">
      <c r="A104" s="25" t="e">
        <f t="shared" ca="1" si="7"/>
        <v>#NUM!</v>
      </c>
      <c r="B104" s="26" t="e">
        <f ca="1">VLOOKUP(A104,Preencher!B:C,2,0)</f>
        <v>#NUM!</v>
      </c>
      <c r="C104" s="26" t="e">
        <f t="shared" ca="1" si="10"/>
        <v>#NUM!</v>
      </c>
      <c r="D104" s="26" t="e">
        <f t="shared" ca="1" si="8"/>
        <v>#NUM!</v>
      </c>
      <c r="E104" s="26" t="e">
        <f ca="1">VLOOKUP(A104,'Evolução do Patrimônio'!$B$18:$G$397,6,0)</f>
        <v>#NUM!</v>
      </c>
      <c r="F104" s="26" t="e">
        <f t="shared" ca="1" si="11"/>
        <v>#NUM!</v>
      </c>
      <c r="G104" s="26" t="e">
        <f t="shared" ca="1" si="9"/>
        <v>#NUM!</v>
      </c>
    </row>
    <row r="105" spans="1:7" x14ac:dyDescent="0.3">
      <c r="A105" s="25" t="e">
        <f t="shared" ca="1" si="7"/>
        <v>#NUM!</v>
      </c>
      <c r="B105" s="26" t="e">
        <f ca="1">VLOOKUP(A105,Preencher!B:C,2,0)</f>
        <v>#NUM!</v>
      </c>
      <c r="C105" s="26" t="e">
        <f t="shared" ca="1" si="10"/>
        <v>#NUM!</v>
      </c>
      <c r="D105" s="26" t="e">
        <f t="shared" ca="1" si="8"/>
        <v>#NUM!</v>
      </c>
      <c r="E105" s="26" t="e">
        <f ca="1">VLOOKUP(A105,'Evolução do Patrimônio'!$B$18:$G$397,6,0)</f>
        <v>#NUM!</v>
      </c>
      <c r="F105" s="26" t="e">
        <f t="shared" ca="1" si="11"/>
        <v>#NUM!</v>
      </c>
      <c r="G105" s="26" t="e">
        <f t="shared" ca="1" si="9"/>
        <v>#NUM!</v>
      </c>
    </row>
    <row r="106" spans="1:7" x14ac:dyDescent="0.3">
      <c r="A106" s="25" t="e">
        <f t="shared" ca="1" si="7"/>
        <v>#NUM!</v>
      </c>
      <c r="B106" s="26" t="e">
        <f ca="1">VLOOKUP(A106,Preencher!B:C,2,0)</f>
        <v>#NUM!</v>
      </c>
      <c r="C106" s="26" t="e">
        <f t="shared" ca="1" si="10"/>
        <v>#NUM!</v>
      </c>
      <c r="D106" s="26" t="e">
        <f t="shared" ca="1" si="8"/>
        <v>#NUM!</v>
      </c>
      <c r="E106" s="26" t="e">
        <f ca="1">VLOOKUP(A106,'Evolução do Patrimônio'!$B$18:$G$397,6,0)</f>
        <v>#NUM!</v>
      </c>
      <c r="F106" s="26" t="e">
        <f t="shared" ca="1" si="11"/>
        <v>#NUM!</v>
      </c>
      <c r="G106" s="26" t="e">
        <f t="shared" ca="1" si="9"/>
        <v>#NUM!</v>
      </c>
    </row>
    <row r="107" spans="1:7" x14ac:dyDescent="0.3">
      <c r="A107" s="25" t="e">
        <f t="shared" ca="1" si="7"/>
        <v>#NUM!</v>
      </c>
      <c r="B107" s="26" t="e">
        <f ca="1">VLOOKUP(A107,Preencher!B:C,2,0)</f>
        <v>#NUM!</v>
      </c>
      <c r="C107" s="26" t="e">
        <f t="shared" ca="1" si="10"/>
        <v>#NUM!</v>
      </c>
      <c r="D107" s="26" t="e">
        <f t="shared" ca="1" si="8"/>
        <v>#NUM!</v>
      </c>
      <c r="E107" s="26" t="e">
        <f ca="1">VLOOKUP(A107,'Evolução do Patrimônio'!$B$18:$G$397,6,0)</f>
        <v>#NUM!</v>
      </c>
      <c r="F107" s="26" t="e">
        <f t="shared" ca="1" si="11"/>
        <v>#NUM!</v>
      </c>
      <c r="G107" s="26" t="e">
        <f t="shared" ca="1" si="9"/>
        <v>#NUM!</v>
      </c>
    </row>
    <row r="108" spans="1:7" x14ac:dyDescent="0.3">
      <c r="A108" s="25" t="e">
        <f t="shared" ca="1" si="7"/>
        <v>#NUM!</v>
      </c>
      <c r="B108" s="26" t="e">
        <f ca="1">VLOOKUP(A108,Preencher!B:C,2,0)</f>
        <v>#NUM!</v>
      </c>
      <c r="C108" s="26" t="e">
        <f t="shared" ca="1" si="10"/>
        <v>#NUM!</v>
      </c>
      <c r="D108" s="26" t="e">
        <f t="shared" ca="1" si="8"/>
        <v>#NUM!</v>
      </c>
      <c r="E108" s="26" t="e">
        <f ca="1">VLOOKUP(A108,'Evolução do Patrimônio'!$B$18:$G$397,6,0)</f>
        <v>#NUM!</v>
      </c>
      <c r="F108" s="26" t="e">
        <f t="shared" ca="1" si="11"/>
        <v>#NUM!</v>
      </c>
      <c r="G108" s="26" t="e">
        <f t="shared" ca="1" si="9"/>
        <v>#NUM!</v>
      </c>
    </row>
    <row r="109" spans="1:7" x14ac:dyDescent="0.3">
      <c r="A109" s="25" t="e">
        <f t="shared" ca="1" si="7"/>
        <v>#NUM!</v>
      </c>
      <c r="B109" s="26" t="e">
        <f ca="1">VLOOKUP(A109,Preencher!B:C,2,0)</f>
        <v>#NUM!</v>
      </c>
      <c r="C109" s="26" t="e">
        <f t="shared" ca="1" si="10"/>
        <v>#NUM!</v>
      </c>
      <c r="D109" s="26" t="e">
        <f t="shared" ca="1" si="8"/>
        <v>#NUM!</v>
      </c>
      <c r="E109" s="26" t="e">
        <f ca="1">VLOOKUP(A109,'Evolução do Patrimônio'!$B$18:$G$397,6,0)</f>
        <v>#NUM!</v>
      </c>
      <c r="F109" s="26" t="e">
        <f t="shared" ca="1" si="11"/>
        <v>#NUM!</v>
      </c>
      <c r="G109" s="26" t="e">
        <f t="shared" ca="1" si="9"/>
        <v>#NUM!</v>
      </c>
    </row>
    <row r="110" spans="1:7" x14ac:dyDescent="0.3">
      <c r="A110" s="25" t="e">
        <f t="shared" ca="1" si="7"/>
        <v>#NUM!</v>
      </c>
      <c r="B110" s="26" t="e">
        <f ca="1">VLOOKUP(A110,Preencher!B:C,2,0)</f>
        <v>#NUM!</v>
      </c>
      <c r="C110" s="26" t="e">
        <f t="shared" ca="1" si="10"/>
        <v>#NUM!</v>
      </c>
      <c r="D110" s="26" t="e">
        <f t="shared" ca="1" si="8"/>
        <v>#NUM!</v>
      </c>
      <c r="E110" s="26" t="e">
        <f ca="1">VLOOKUP(A110,'Evolução do Patrimônio'!$B$18:$G$397,6,0)</f>
        <v>#NUM!</v>
      </c>
      <c r="F110" s="26" t="e">
        <f t="shared" ca="1" si="11"/>
        <v>#NUM!</v>
      </c>
      <c r="G110" s="26" t="e">
        <f t="shared" ca="1" si="9"/>
        <v>#NUM!</v>
      </c>
    </row>
    <row r="111" spans="1:7" x14ac:dyDescent="0.3">
      <c r="A111" s="25" t="e">
        <f t="shared" ca="1" si="7"/>
        <v>#NUM!</v>
      </c>
      <c r="B111" s="26" t="e">
        <f ca="1">VLOOKUP(A111,Preencher!B:C,2,0)</f>
        <v>#NUM!</v>
      </c>
      <c r="C111" s="26" t="e">
        <f t="shared" ca="1" si="10"/>
        <v>#NUM!</v>
      </c>
      <c r="D111" s="26" t="e">
        <f t="shared" ca="1" si="8"/>
        <v>#NUM!</v>
      </c>
      <c r="E111" s="26" t="e">
        <f ca="1">VLOOKUP(A111,'Evolução do Patrimônio'!$B$18:$G$397,6,0)</f>
        <v>#NUM!</v>
      </c>
      <c r="F111" s="26" t="e">
        <f t="shared" ca="1" si="11"/>
        <v>#NUM!</v>
      </c>
      <c r="G111" s="26" t="e">
        <f t="shared" ca="1" si="9"/>
        <v>#NUM!</v>
      </c>
    </row>
    <row r="112" spans="1:7" x14ac:dyDescent="0.3">
      <c r="A112" s="25" t="e">
        <f t="shared" ca="1" si="7"/>
        <v>#NUM!</v>
      </c>
      <c r="B112" s="26" t="e">
        <f ca="1">VLOOKUP(A112,Preencher!B:C,2,0)</f>
        <v>#NUM!</v>
      </c>
      <c r="C112" s="26" t="e">
        <f t="shared" ca="1" si="10"/>
        <v>#NUM!</v>
      </c>
      <c r="D112" s="26" t="e">
        <f t="shared" ca="1" si="8"/>
        <v>#NUM!</v>
      </c>
      <c r="E112" s="26" t="e">
        <f ca="1">VLOOKUP(A112,'Evolução do Patrimônio'!$B$18:$G$397,6,0)</f>
        <v>#NUM!</v>
      </c>
      <c r="F112" s="26" t="e">
        <f t="shared" ca="1" si="11"/>
        <v>#NUM!</v>
      </c>
      <c r="G112" s="26" t="e">
        <f t="shared" ca="1" si="9"/>
        <v>#NUM!</v>
      </c>
    </row>
    <row r="113" spans="1:7" x14ac:dyDescent="0.3">
      <c r="A113" s="25" t="e">
        <f t="shared" ca="1" si="7"/>
        <v>#NUM!</v>
      </c>
      <c r="B113" s="26" t="e">
        <f ca="1">VLOOKUP(A113,Preencher!B:C,2,0)</f>
        <v>#NUM!</v>
      </c>
      <c r="C113" s="26" t="e">
        <f t="shared" ca="1" si="10"/>
        <v>#NUM!</v>
      </c>
      <c r="D113" s="26" t="e">
        <f t="shared" ca="1" si="8"/>
        <v>#NUM!</v>
      </c>
      <c r="E113" s="26" t="e">
        <f ca="1">VLOOKUP(A113,'Evolução do Patrimônio'!$B$18:$G$397,6,0)</f>
        <v>#NUM!</v>
      </c>
      <c r="F113" s="26" t="e">
        <f t="shared" ca="1" si="11"/>
        <v>#NUM!</v>
      </c>
      <c r="G113" s="26" t="e">
        <f t="shared" ca="1" si="9"/>
        <v>#NUM!</v>
      </c>
    </row>
    <row r="114" spans="1:7" x14ac:dyDescent="0.3">
      <c r="A114" s="25" t="e">
        <f t="shared" ca="1" si="7"/>
        <v>#NUM!</v>
      </c>
      <c r="B114" s="26" t="e">
        <f ca="1">VLOOKUP(A114,Preencher!B:C,2,0)</f>
        <v>#NUM!</v>
      </c>
      <c r="C114" s="26" t="e">
        <f t="shared" ca="1" si="10"/>
        <v>#NUM!</v>
      </c>
      <c r="D114" s="26" t="e">
        <f t="shared" ca="1" si="8"/>
        <v>#NUM!</v>
      </c>
      <c r="E114" s="26" t="e">
        <f ca="1">VLOOKUP(A114,'Evolução do Patrimônio'!$B$18:$G$397,6,0)</f>
        <v>#NUM!</v>
      </c>
      <c r="F114" s="26" t="e">
        <f t="shared" ca="1" si="11"/>
        <v>#NUM!</v>
      </c>
      <c r="G114" s="26" t="e">
        <f t="shared" ca="1" si="9"/>
        <v>#NUM!</v>
      </c>
    </row>
    <row r="115" spans="1:7" x14ac:dyDescent="0.3">
      <c r="A115" s="25" t="e">
        <f t="shared" ca="1" si="7"/>
        <v>#NUM!</v>
      </c>
      <c r="B115" s="26" t="e">
        <f ca="1">VLOOKUP(A115,Preencher!B:C,2,0)</f>
        <v>#NUM!</v>
      </c>
      <c r="C115" s="26" t="e">
        <f t="shared" ca="1" si="10"/>
        <v>#NUM!</v>
      </c>
      <c r="D115" s="26" t="e">
        <f t="shared" ca="1" si="8"/>
        <v>#NUM!</v>
      </c>
      <c r="E115" s="26" t="e">
        <f ca="1">VLOOKUP(A115,'Evolução do Patrimônio'!$B$18:$G$397,6,0)</f>
        <v>#NUM!</v>
      </c>
      <c r="F115" s="26" t="e">
        <f t="shared" ca="1" si="11"/>
        <v>#NUM!</v>
      </c>
      <c r="G115" s="26" t="e">
        <f t="shared" ca="1" si="9"/>
        <v>#NUM!</v>
      </c>
    </row>
    <row r="116" spans="1:7" x14ac:dyDescent="0.3">
      <c r="A116" s="25" t="e">
        <f t="shared" ca="1" si="7"/>
        <v>#NUM!</v>
      </c>
      <c r="B116" s="26" t="e">
        <f ca="1">VLOOKUP(A116,Preencher!B:C,2,0)</f>
        <v>#NUM!</v>
      </c>
      <c r="C116" s="26" t="e">
        <f t="shared" ca="1" si="10"/>
        <v>#NUM!</v>
      </c>
      <c r="D116" s="26" t="e">
        <f t="shared" ca="1" si="8"/>
        <v>#NUM!</v>
      </c>
      <c r="E116" s="26" t="e">
        <f ca="1">VLOOKUP(A116,'Evolução do Patrimônio'!$B$18:$G$397,6,0)</f>
        <v>#NUM!</v>
      </c>
      <c r="F116" s="26" t="e">
        <f t="shared" ca="1" si="11"/>
        <v>#NUM!</v>
      </c>
      <c r="G116" s="26" t="e">
        <f t="shared" ca="1" si="9"/>
        <v>#NUM!</v>
      </c>
    </row>
    <row r="117" spans="1:7" x14ac:dyDescent="0.3">
      <c r="A117" s="25" t="e">
        <f t="shared" ca="1" si="7"/>
        <v>#NUM!</v>
      </c>
      <c r="B117" s="26" t="e">
        <f ca="1">VLOOKUP(A117,Preencher!B:C,2,0)</f>
        <v>#NUM!</v>
      </c>
      <c r="C117" s="26" t="e">
        <f t="shared" ca="1" si="10"/>
        <v>#NUM!</v>
      </c>
      <c r="D117" s="26" t="e">
        <f t="shared" ca="1" si="8"/>
        <v>#NUM!</v>
      </c>
      <c r="E117" s="26" t="e">
        <f ca="1">VLOOKUP(A117,'Evolução do Patrimônio'!$B$18:$G$397,6,0)</f>
        <v>#NUM!</v>
      </c>
      <c r="F117" s="26" t="e">
        <f t="shared" ca="1" si="11"/>
        <v>#NUM!</v>
      </c>
      <c r="G117" s="26" t="e">
        <f t="shared" ca="1" si="9"/>
        <v>#NUM!</v>
      </c>
    </row>
    <row r="118" spans="1:7" x14ac:dyDescent="0.3">
      <c r="A118" s="25" t="e">
        <f t="shared" ca="1" si="7"/>
        <v>#NUM!</v>
      </c>
      <c r="B118" s="26" t="e">
        <f ca="1">VLOOKUP(A118,Preencher!B:C,2,0)</f>
        <v>#NUM!</v>
      </c>
      <c r="C118" s="26" t="e">
        <f t="shared" ca="1" si="10"/>
        <v>#NUM!</v>
      </c>
      <c r="D118" s="26" t="e">
        <f t="shared" ca="1" si="8"/>
        <v>#NUM!</v>
      </c>
      <c r="E118" s="26" t="e">
        <f ca="1">VLOOKUP(A118,'Evolução do Patrimônio'!$B$18:$G$397,6,0)</f>
        <v>#NUM!</v>
      </c>
      <c r="F118" s="26" t="e">
        <f t="shared" ca="1" si="11"/>
        <v>#NUM!</v>
      </c>
      <c r="G118" s="26" t="e">
        <f t="shared" ca="1" si="9"/>
        <v>#NUM!</v>
      </c>
    </row>
    <row r="119" spans="1:7" x14ac:dyDescent="0.3">
      <c r="A119" s="25" t="e">
        <f t="shared" ca="1" si="7"/>
        <v>#NUM!</v>
      </c>
      <c r="B119" s="26" t="e">
        <f ca="1">VLOOKUP(A119,Preencher!B:C,2,0)</f>
        <v>#NUM!</v>
      </c>
      <c r="C119" s="26" t="e">
        <f t="shared" ca="1" si="10"/>
        <v>#NUM!</v>
      </c>
      <c r="D119" s="26" t="e">
        <f t="shared" ca="1" si="8"/>
        <v>#NUM!</v>
      </c>
      <c r="E119" s="26" t="e">
        <f ca="1">VLOOKUP(A119,'Evolução do Patrimônio'!$B$18:$G$397,6,0)</f>
        <v>#NUM!</v>
      </c>
      <c r="F119" s="26" t="e">
        <f t="shared" ca="1" si="11"/>
        <v>#NUM!</v>
      </c>
      <c r="G119" s="26" t="e">
        <f t="shared" ca="1" si="9"/>
        <v>#NUM!</v>
      </c>
    </row>
    <row r="120" spans="1:7" x14ac:dyDescent="0.3">
      <c r="A120" s="25" t="e">
        <f t="shared" ca="1" si="7"/>
        <v>#NUM!</v>
      </c>
      <c r="B120" s="26" t="e">
        <f ca="1">VLOOKUP(A120,Preencher!B:C,2,0)</f>
        <v>#NUM!</v>
      </c>
      <c r="C120" s="26" t="e">
        <f t="shared" ca="1" si="10"/>
        <v>#NUM!</v>
      </c>
      <c r="D120" s="26" t="e">
        <f t="shared" ca="1" si="8"/>
        <v>#NUM!</v>
      </c>
      <c r="E120" s="26" t="e">
        <f ca="1">VLOOKUP(A120,'Evolução do Patrimônio'!$B$18:$G$397,6,0)</f>
        <v>#NUM!</v>
      </c>
      <c r="F120" s="26" t="e">
        <f t="shared" ca="1" si="11"/>
        <v>#NUM!</v>
      </c>
      <c r="G120" s="26" t="e">
        <f t="shared" ca="1" si="9"/>
        <v>#NUM!</v>
      </c>
    </row>
    <row r="121" spans="1:7" x14ac:dyDescent="0.3">
      <c r="A121" s="25" t="e">
        <f t="shared" ca="1" si="7"/>
        <v>#NUM!</v>
      </c>
      <c r="B121" s="26" t="e">
        <f ca="1">VLOOKUP(A121,Preencher!B:C,2,0)</f>
        <v>#NUM!</v>
      </c>
      <c r="C121" s="26" t="e">
        <f t="shared" ca="1" si="10"/>
        <v>#NUM!</v>
      </c>
      <c r="D121" s="26" t="e">
        <f t="shared" ca="1" si="8"/>
        <v>#NUM!</v>
      </c>
      <c r="E121" s="26" t="e">
        <f ca="1">VLOOKUP(A121,'Evolução do Patrimônio'!$B$18:$G$397,6,0)</f>
        <v>#NUM!</v>
      </c>
      <c r="F121" s="26" t="e">
        <f t="shared" ca="1" si="11"/>
        <v>#NUM!</v>
      </c>
      <c r="G121" s="26" t="e">
        <f t="shared" ca="1" si="9"/>
        <v>#NUM!</v>
      </c>
    </row>
    <row r="122" spans="1:7" x14ac:dyDescent="0.3">
      <c r="A122" s="25" t="e">
        <f t="shared" ca="1" si="7"/>
        <v>#NUM!</v>
      </c>
      <c r="B122" s="26" t="e">
        <f ca="1">VLOOKUP(A122,Preencher!B:C,2,0)</f>
        <v>#NUM!</v>
      </c>
      <c r="C122" s="26" t="e">
        <f t="shared" ca="1" si="10"/>
        <v>#NUM!</v>
      </c>
      <c r="D122" s="26" t="e">
        <f t="shared" ca="1" si="8"/>
        <v>#NUM!</v>
      </c>
      <c r="E122" s="26" t="e">
        <f ca="1">VLOOKUP(A122,'Evolução do Patrimônio'!$B$18:$G$397,6,0)</f>
        <v>#NUM!</v>
      </c>
      <c r="F122" s="26" t="e">
        <f t="shared" ca="1" si="11"/>
        <v>#NUM!</v>
      </c>
      <c r="G122" s="26" t="e">
        <f t="shared" ca="1" si="9"/>
        <v>#NUM!</v>
      </c>
    </row>
    <row r="123" spans="1:7" x14ac:dyDescent="0.3">
      <c r="A123" s="25" t="e">
        <f t="shared" ca="1" si="7"/>
        <v>#NUM!</v>
      </c>
      <c r="B123" s="26" t="e">
        <f ca="1">VLOOKUP(A123,Preencher!B:C,2,0)</f>
        <v>#NUM!</v>
      </c>
      <c r="C123" s="26" t="e">
        <f t="shared" ca="1" si="10"/>
        <v>#NUM!</v>
      </c>
      <c r="D123" s="26" t="e">
        <f t="shared" ca="1" si="8"/>
        <v>#NUM!</v>
      </c>
      <c r="E123" s="26" t="e">
        <f ca="1">VLOOKUP(A123,'Evolução do Patrimônio'!$B$18:$G$397,6,0)</f>
        <v>#NUM!</v>
      </c>
      <c r="F123" s="26" t="e">
        <f t="shared" ca="1" si="11"/>
        <v>#NUM!</v>
      </c>
      <c r="G123" s="26" t="e">
        <f t="shared" ca="1" si="9"/>
        <v>#NUM!</v>
      </c>
    </row>
    <row r="124" spans="1:7" x14ac:dyDescent="0.3">
      <c r="A124" s="25" t="e">
        <f t="shared" ca="1" si="7"/>
        <v>#NUM!</v>
      </c>
      <c r="B124" s="26" t="e">
        <f ca="1">VLOOKUP(A124,Preencher!B:C,2,0)</f>
        <v>#NUM!</v>
      </c>
      <c r="C124" s="26" t="e">
        <f t="shared" ca="1" si="10"/>
        <v>#NUM!</v>
      </c>
      <c r="D124" s="26" t="e">
        <f t="shared" ca="1" si="8"/>
        <v>#NUM!</v>
      </c>
      <c r="E124" s="26" t="e">
        <f ca="1">VLOOKUP(A124,'Evolução do Patrimônio'!$B$18:$G$397,6,0)</f>
        <v>#NUM!</v>
      </c>
      <c r="F124" s="26" t="e">
        <f t="shared" ca="1" si="11"/>
        <v>#NUM!</v>
      </c>
      <c r="G124" s="26" t="e">
        <f t="shared" ca="1" si="9"/>
        <v>#NUM!</v>
      </c>
    </row>
    <row r="125" spans="1:7" x14ac:dyDescent="0.3">
      <c r="A125" s="25" t="e">
        <f t="shared" ca="1" si="7"/>
        <v>#NUM!</v>
      </c>
      <c r="B125" s="26" t="e">
        <f ca="1">VLOOKUP(A125,Preencher!B:C,2,0)</f>
        <v>#NUM!</v>
      </c>
      <c r="C125" s="26" t="e">
        <f t="shared" ca="1" si="10"/>
        <v>#NUM!</v>
      </c>
      <c r="D125" s="26" t="e">
        <f t="shared" ca="1" si="8"/>
        <v>#NUM!</v>
      </c>
      <c r="E125" s="26" t="e">
        <f ca="1">VLOOKUP(A125,'Evolução do Patrimônio'!$B$18:$G$397,6,0)</f>
        <v>#NUM!</v>
      </c>
      <c r="F125" s="26" t="e">
        <f t="shared" ca="1" si="11"/>
        <v>#NUM!</v>
      </c>
      <c r="G125" s="26" t="e">
        <f t="shared" ca="1" si="9"/>
        <v>#NUM!</v>
      </c>
    </row>
    <row r="126" spans="1:7" x14ac:dyDescent="0.3">
      <c r="A126" s="25" t="e">
        <f t="shared" ca="1" si="7"/>
        <v>#NUM!</v>
      </c>
      <c r="B126" s="26" t="e">
        <f ca="1">VLOOKUP(A126,Preencher!B:C,2,0)</f>
        <v>#NUM!</v>
      </c>
      <c r="C126" s="26" t="e">
        <f t="shared" ca="1" si="10"/>
        <v>#NUM!</v>
      </c>
      <c r="D126" s="26" t="e">
        <f t="shared" ca="1" si="8"/>
        <v>#NUM!</v>
      </c>
      <c r="E126" s="26" t="e">
        <f ca="1">VLOOKUP(A126,'Evolução do Patrimônio'!$B$18:$G$397,6,0)</f>
        <v>#NUM!</v>
      </c>
      <c r="F126" s="26" t="e">
        <f t="shared" ca="1" si="11"/>
        <v>#NUM!</v>
      </c>
      <c r="G126" s="26" t="e">
        <f t="shared" ca="1" si="9"/>
        <v>#NUM!</v>
      </c>
    </row>
    <row r="127" spans="1:7" x14ac:dyDescent="0.3">
      <c r="A127" s="25" t="e">
        <f t="shared" ca="1" si="7"/>
        <v>#NUM!</v>
      </c>
      <c r="B127" s="26" t="e">
        <f ca="1">VLOOKUP(A127,Preencher!B:C,2,0)</f>
        <v>#NUM!</v>
      </c>
      <c r="C127" s="26" t="e">
        <f t="shared" ca="1" si="10"/>
        <v>#NUM!</v>
      </c>
      <c r="D127" s="26" t="e">
        <f t="shared" ca="1" si="8"/>
        <v>#NUM!</v>
      </c>
      <c r="E127" s="26" t="e">
        <f ca="1">VLOOKUP(A127,'Evolução do Patrimônio'!$B$18:$G$397,6,0)</f>
        <v>#NUM!</v>
      </c>
      <c r="F127" s="26" t="e">
        <f t="shared" ca="1" si="11"/>
        <v>#NUM!</v>
      </c>
      <c r="G127" s="26" t="e">
        <f t="shared" ca="1" si="9"/>
        <v>#NUM!</v>
      </c>
    </row>
    <row r="128" spans="1:7" x14ac:dyDescent="0.3">
      <c r="A128" s="25" t="e">
        <f t="shared" ca="1" si="7"/>
        <v>#NUM!</v>
      </c>
      <c r="B128" s="26" t="e">
        <f ca="1">VLOOKUP(A128,Preencher!B:C,2,0)</f>
        <v>#NUM!</v>
      </c>
      <c r="C128" s="26" t="e">
        <f t="shared" ca="1" si="10"/>
        <v>#NUM!</v>
      </c>
      <c r="D128" s="26" t="e">
        <f t="shared" ca="1" si="8"/>
        <v>#NUM!</v>
      </c>
      <c r="E128" s="26" t="e">
        <f ca="1">VLOOKUP(A128,'Evolução do Patrimônio'!$B$18:$G$397,6,0)</f>
        <v>#NUM!</v>
      </c>
      <c r="F128" s="26" t="e">
        <f t="shared" ca="1" si="11"/>
        <v>#NUM!</v>
      </c>
      <c r="G128" s="26" t="e">
        <f t="shared" ca="1" si="9"/>
        <v>#NUM!</v>
      </c>
    </row>
    <row r="129" spans="1:7" x14ac:dyDescent="0.3">
      <c r="A129" s="25" t="e">
        <f t="shared" ca="1" si="7"/>
        <v>#NUM!</v>
      </c>
      <c r="B129" s="26" t="e">
        <f ca="1">VLOOKUP(A129,Preencher!B:C,2,0)</f>
        <v>#NUM!</v>
      </c>
      <c r="C129" s="26" t="e">
        <f t="shared" ca="1" si="10"/>
        <v>#NUM!</v>
      </c>
      <c r="D129" s="26" t="e">
        <f t="shared" ca="1" si="8"/>
        <v>#NUM!</v>
      </c>
      <c r="E129" s="26" t="e">
        <f ca="1">VLOOKUP(A129,'Evolução do Patrimônio'!$B$18:$G$397,6,0)</f>
        <v>#NUM!</v>
      </c>
      <c r="F129" s="26" t="e">
        <f t="shared" ca="1" si="11"/>
        <v>#NUM!</v>
      </c>
      <c r="G129" s="26" t="e">
        <f t="shared" ca="1" si="9"/>
        <v>#NUM!</v>
      </c>
    </row>
    <row r="130" spans="1:7" x14ac:dyDescent="0.3">
      <c r="A130" s="25" t="e">
        <f t="shared" ca="1" si="7"/>
        <v>#NUM!</v>
      </c>
      <c r="B130" s="26" t="e">
        <f ca="1">VLOOKUP(A130,Preencher!B:C,2,0)</f>
        <v>#NUM!</v>
      </c>
      <c r="C130" s="26" t="e">
        <f t="shared" ca="1" si="10"/>
        <v>#NUM!</v>
      </c>
      <c r="D130" s="26" t="e">
        <f t="shared" ca="1" si="8"/>
        <v>#NUM!</v>
      </c>
      <c r="E130" s="26" t="e">
        <f ca="1">VLOOKUP(A130,'Evolução do Patrimônio'!$B$18:$G$397,6,0)</f>
        <v>#NUM!</v>
      </c>
      <c r="F130" s="26" t="e">
        <f t="shared" ca="1" si="11"/>
        <v>#NUM!</v>
      </c>
      <c r="G130" s="26" t="e">
        <f t="shared" ca="1" si="9"/>
        <v>#NUM!</v>
      </c>
    </row>
    <row r="131" spans="1:7" x14ac:dyDescent="0.3">
      <c r="A131" s="25" t="e">
        <f t="shared" ca="1" si="7"/>
        <v>#NUM!</v>
      </c>
      <c r="B131" s="26" t="e">
        <f ca="1">VLOOKUP(A131,Preencher!B:C,2,0)</f>
        <v>#NUM!</v>
      </c>
      <c r="C131" s="26" t="e">
        <f t="shared" ca="1" si="10"/>
        <v>#NUM!</v>
      </c>
      <c r="D131" s="26" t="e">
        <f t="shared" ca="1" si="8"/>
        <v>#NUM!</v>
      </c>
      <c r="E131" s="26" t="e">
        <f ca="1">VLOOKUP(A131,'Evolução do Patrimônio'!$B$18:$G$397,6,0)</f>
        <v>#NUM!</v>
      </c>
      <c r="F131" s="26" t="e">
        <f t="shared" ca="1" si="11"/>
        <v>#NUM!</v>
      </c>
      <c r="G131" s="26" t="e">
        <f t="shared" ca="1" si="9"/>
        <v>#NUM!</v>
      </c>
    </row>
    <row r="132" spans="1:7" x14ac:dyDescent="0.3">
      <c r="A132" s="25" t="e">
        <f t="shared" ref="A132:A195" ca="1" si="12">IF(A131=1,A131,IF(EDATE(A131,1)&gt;TODAY(),1,EDATE(A131,1)))</f>
        <v>#NUM!</v>
      </c>
      <c r="B132" s="26" t="e">
        <f ca="1">VLOOKUP(A132,Preencher!B:C,2,0)</f>
        <v>#NUM!</v>
      </c>
      <c r="C132" s="26" t="e">
        <f t="shared" ca="1" si="10"/>
        <v>#NUM!</v>
      </c>
      <c r="D132" s="26" t="e">
        <f t="shared" ref="D132:D195" ca="1" si="13">(C132-1)*100</f>
        <v>#NUM!</v>
      </c>
      <c r="E132" s="26" t="e">
        <f ca="1">VLOOKUP(A132,'Evolução do Patrimônio'!$B$18:$G$397,6,0)</f>
        <v>#NUM!</v>
      </c>
      <c r="F132" s="26" t="e">
        <f t="shared" ca="1" si="11"/>
        <v>#NUM!</v>
      </c>
      <c r="G132" s="26" t="e">
        <f t="shared" ref="G132:G195" ca="1" si="14">(F132-1)*100</f>
        <v>#NUM!</v>
      </c>
    </row>
    <row r="133" spans="1:7" x14ac:dyDescent="0.3">
      <c r="A133" s="25" t="e">
        <f t="shared" ca="1" si="12"/>
        <v>#NUM!</v>
      </c>
      <c r="B133" s="26" t="e">
        <f ca="1">VLOOKUP(A133,Preencher!B:C,2,0)</f>
        <v>#NUM!</v>
      </c>
      <c r="C133" s="26" t="e">
        <f t="shared" ca="1" si="10"/>
        <v>#NUM!</v>
      </c>
      <c r="D133" s="26" t="e">
        <f t="shared" ca="1" si="13"/>
        <v>#NUM!</v>
      </c>
      <c r="E133" s="26" t="e">
        <f ca="1">VLOOKUP(A133,'Evolução do Patrimônio'!$B$18:$G$397,6,0)</f>
        <v>#NUM!</v>
      </c>
      <c r="F133" s="26" t="e">
        <f t="shared" ca="1" si="11"/>
        <v>#NUM!</v>
      </c>
      <c r="G133" s="26" t="e">
        <f t="shared" ca="1" si="14"/>
        <v>#NUM!</v>
      </c>
    </row>
    <row r="134" spans="1:7" x14ac:dyDescent="0.3">
      <c r="A134" s="25" t="e">
        <f t="shared" ca="1" si="12"/>
        <v>#NUM!</v>
      </c>
      <c r="B134" s="26" t="e">
        <f ca="1">VLOOKUP(A134,Preencher!B:C,2,0)</f>
        <v>#NUM!</v>
      </c>
      <c r="C134" s="26" t="e">
        <f t="shared" ca="1" si="10"/>
        <v>#NUM!</v>
      </c>
      <c r="D134" s="26" t="e">
        <f t="shared" ca="1" si="13"/>
        <v>#NUM!</v>
      </c>
      <c r="E134" s="26" t="e">
        <f ca="1">VLOOKUP(A134,'Evolução do Patrimônio'!$B$18:$G$397,6,0)</f>
        <v>#NUM!</v>
      </c>
      <c r="F134" s="26" t="e">
        <f t="shared" ca="1" si="11"/>
        <v>#NUM!</v>
      </c>
      <c r="G134" s="26" t="e">
        <f t="shared" ca="1" si="14"/>
        <v>#NUM!</v>
      </c>
    </row>
    <row r="135" spans="1:7" x14ac:dyDescent="0.3">
      <c r="A135" s="25" t="e">
        <f t="shared" ca="1" si="12"/>
        <v>#NUM!</v>
      </c>
      <c r="B135" s="26" t="e">
        <f ca="1">VLOOKUP(A135,Preencher!B:C,2,0)</f>
        <v>#NUM!</v>
      </c>
      <c r="C135" s="26" t="e">
        <f t="shared" ca="1" si="10"/>
        <v>#NUM!</v>
      </c>
      <c r="D135" s="26" t="e">
        <f t="shared" ca="1" si="13"/>
        <v>#NUM!</v>
      </c>
      <c r="E135" s="26" t="e">
        <f ca="1">VLOOKUP(A135,'Evolução do Patrimônio'!$B$18:$G$397,6,0)</f>
        <v>#NUM!</v>
      </c>
      <c r="F135" s="26" t="e">
        <f t="shared" ca="1" si="11"/>
        <v>#NUM!</v>
      </c>
      <c r="G135" s="26" t="e">
        <f t="shared" ca="1" si="14"/>
        <v>#NUM!</v>
      </c>
    </row>
    <row r="136" spans="1:7" x14ac:dyDescent="0.3">
      <c r="A136" s="25" t="e">
        <f t="shared" ca="1" si="12"/>
        <v>#NUM!</v>
      </c>
      <c r="B136" s="26" t="e">
        <f ca="1">VLOOKUP(A136,Preencher!B:C,2,0)</f>
        <v>#NUM!</v>
      </c>
      <c r="C136" s="26" t="e">
        <f t="shared" ca="1" si="10"/>
        <v>#NUM!</v>
      </c>
      <c r="D136" s="26" t="e">
        <f t="shared" ca="1" si="13"/>
        <v>#NUM!</v>
      </c>
      <c r="E136" s="26" t="e">
        <f ca="1">VLOOKUP(A136,'Evolução do Patrimônio'!$B$18:$G$397,6,0)</f>
        <v>#NUM!</v>
      </c>
      <c r="F136" s="26" t="e">
        <f t="shared" ca="1" si="11"/>
        <v>#NUM!</v>
      </c>
      <c r="G136" s="26" t="e">
        <f t="shared" ca="1" si="14"/>
        <v>#NUM!</v>
      </c>
    </row>
    <row r="137" spans="1:7" x14ac:dyDescent="0.3">
      <c r="A137" s="25" t="e">
        <f t="shared" ca="1" si="12"/>
        <v>#NUM!</v>
      </c>
      <c r="B137" s="26" t="e">
        <f ca="1">VLOOKUP(A137,Preencher!B:C,2,0)</f>
        <v>#NUM!</v>
      </c>
      <c r="C137" s="26" t="e">
        <f t="shared" ca="1" si="10"/>
        <v>#NUM!</v>
      </c>
      <c r="D137" s="26" t="e">
        <f t="shared" ca="1" si="13"/>
        <v>#NUM!</v>
      </c>
      <c r="E137" s="26" t="e">
        <f ca="1">VLOOKUP(A137,'Evolução do Patrimônio'!$B$18:$G$397,6,0)</f>
        <v>#NUM!</v>
      </c>
      <c r="F137" s="26" t="e">
        <f t="shared" ca="1" si="11"/>
        <v>#NUM!</v>
      </c>
      <c r="G137" s="26" t="e">
        <f t="shared" ca="1" si="14"/>
        <v>#NUM!</v>
      </c>
    </row>
    <row r="138" spans="1:7" x14ac:dyDescent="0.3">
      <c r="A138" s="25" t="e">
        <f t="shared" ca="1" si="12"/>
        <v>#NUM!</v>
      </c>
      <c r="B138" s="26" t="e">
        <f ca="1">VLOOKUP(A138,Preencher!B:C,2,0)</f>
        <v>#NUM!</v>
      </c>
      <c r="C138" s="26" t="e">
        <f t="shared" ca="1" si="10"/>
        <v>#NUM!</v>
      </c>
      <c r="D138" s="26" t="e">
        <f t="shared" ca="1" si="13"/>
        <v>#NUM!</v>
      </c>
      <c r="E138" s="26" t="e">
        <f ca="1">VLOOKUP(A138,'Evolução do Patrimônio'!$B$18:$G$397,6,0)</f>
        <v>#NUM!</v>
      </c>
      <c r="F138" s="26" t="e">
        <f t="shared" ca="1" si="11"/>
        <v>#NUM!</v>
      </c>
      <c r="G138" s="26" t="e">
        <f t="shared" ca="1" si="14"/>
        <v>#NUM!</v>
      </c>
    </row>
    <row r="139" spans="1:7" x14ac:dyDescent="0.3">
      <c r="A139" s="25" t="e">
        <f t="shared" ca="1" si="12"/>
        <v>#NUM!</v>
      </c>
      <c r="B139" s="26" t="e">
        <f ca="1">VLOOKUP(A139,Preencher!B:C,2,0)</f>
        <v>#NUM!</v>
      </c>
      <c r="C139" s="26" t="e">
        <f t="shared" ca="1" si="10"/>
        <v>#NUM!</v>
      </c>
      <c r="D139" s="26" t="e">
        <f t="shared" ca="1" si="13"/>
        <v>#NUM!</v>
      </c>
      <c r="E139" s="26" t="e">
        <f ca="1">VLOOKUP(A139,'Evolução do Patrimônio'!$B$18:$G$397,6,0)</f>
        <v>#NUM!</v>
      </c>
      <c r="F139" s="26" t="e">
        <f t="shared" ca="1" si="11"/>
        <v>#NUM!</v>
      </c>
      <c r="G139" s="26" t="e">
        <f t="shared" ca="1" si="14"/>
        <v>#NUM!</v>
      </c>
    </row>
    <row r="140" spans="1:7" x14ac:dyDescent="0.3">
      <c r="A140" s="25" t="e">
        <f t="shared" ca="1" si="12"/>
        <v>#NUM!</v>
      </c>
      <c r="B140" s="26" t="e">
        <f ca="1">VLOOKUP(A140,Preencher!B:C,2,0)</f>
        <v>#NUM!</v>
      </c>
      <c r="C140" s="26" t="e">
        <f t="shared" ca="1" si="10"/>
        <v>#NUM!</v>
      </c>
      <c r="D140" s="26" t="e">
        <f t="shared" ca="1" si="13"/>
        <v>#NUM!</v>
      </c>
      <c r="E140" s="26" t="e">
        <f ca="1">VLOOKUP(A140,'Evolução do Patrimônio'!$B$18:$G$397,6,0)</f>
        <v>#NUM!</v>
      </c>
      <c r="F140" s="26" t="e">
        <f t="shared" ca="1" si="11"/>
        <v>#NUM!</v>
      </c>
      <c r="G140" s="26" t="e">
        <f t="shared" ca="1" si="14"/>
        <v>#NUM!</v>
      </c>
    </row>
    <row r="141" spans="1:7" x14ac:dyDescent="0.3">
      <c r="A141" s="25" t="e">
        <f t="shared" ca="1" si="12"/>
        <v>#NUM!</v>
      </c>
      <c r="B141" s="26" t="e">
        <f ca="1">VLOOKUP(A141,Preencher!B:C,2,0)</f>
        <v>#NUM!</v>
      </c>
      <c r="C141" s="26" t="e">
        <f t="shared" ca="1" si="10"/>
        <v>#NUM!</v>
      </c>
      <c r="D141" s="26" t="e">
        <f t="shared" ca="1" si="13"/>
        <v>#NUM!</v>
      </c>
      <c r="E141" s="26" t="e">
        <f ca="1">VLOOKUP(A141,'Evolução do Patrimônio'!$B$18:$G$397,6,0)</f>
        <v>#NUM!</v>
      </c>
      <c r="F141" s="26" t="e">
        <f t="shared" ca="1" si="11"/>
        <v>#NUM!</v>
      </c>
      <c r="G141" s="26" t="e">
        <f t="shared" ca="1" si="14"/>
        <v>#NUM!</v>
      </c>
    </row>
    <row r="142" spans="1:7" x14ac:dyDescent="0.3">
      <c r="A142" s="25" t="e">
        <f t="shared" ca="1" si="12"/>
        <v>#NUM!</v>
      </c>
      <c r="B142" s="26" t="e">
        <f ca="1">VLOOKUP(A142,Preencher!B:C,2,0)</f>
        <v>#NUM!</v>
      </c>
      <c r="C142" s="26" t="e">
        <f t="shared" ca="1" si="10"/>
        <v>#NUM!</v>
      </c>
      <c r="D142" s="26" t="e">
        <f t="shared" ca="1" si="13"/>
        <v>#NUM!</v>
      </c>
      <c r="E142" s="26" t="e">
        <f ca="1">VLOOKUP(A142,'Evolução do Patrimônio'!$B$18:$G$397,6,0)</f>
        <v>#NUM!</v>
      </c>
      <c r="F142" s="26" t="e">
        <f t="shared" ca="1" si="11"/>
        <v>#NUM!</v>
      </c>
      <c r="G142" s="26" t="e">
        <f t="shared" ca="1" si="14"/>
        <v>#NUM!</v>
      </c>
    </row>
    <row r="143" spans="1:7" x14ac:dyDescent="0.3">
      <c r="A143" s="25" t="e">
        <f t="shared" ca="1" si="12"/>
        <v>#NUM!</v>
      </c>
      <c r="B143" s="26" t="e">
        <f ca="1">VLOOKUP(A143,Preencher!B:C,2,0)</f>
        <v>#NUM!</v>
      </c>
      <c r="C143" s="26" t="e">
        <f t="shared" ca="1" si="10"/>
        <v>#NUM!</v>
      </c>
      <c r="D143" s="26" t="e">
        <f t="shared" ca="1" si="13"/>
        <v>#NUM!</v>
      </c>
      <c r="E143" s="26" t="e">
        <f ca="1">VLOOKUP(A143,'Evolução do Patrimônio'!$B$18:$G$397,6,0)</f>
        <v>#NUM!</v>
      </c>
      <c r="F143" s="26" t="e">
        <f t="shared" ca="1" si="11"/>
        <v>#NUM!</v>
      </c>
      <c r="G143" s="26" t="e">
        <f t="shared" ca="1" si="14"/>
        <v>#NUM!</v>
      </c>
    </row>
    <row r="144" spans="1:7" x14ac:dyDescent="0.3">
      <c r="A144" s="25" t="e">
        <f t="shared" ca="1" si="12"/>
        <v>#NUM!</v>
      </c>
      <c r="B144" s="26" t="e">
        <f ca="1">VLOOKUP(A144,Preencher!B:C,2,0)</f>
        <v>#NUM!</v>
      </c>
      <c r="C144" s="26" t="e">
        <f t="shared" ca="1" si="10"/>
        <v>#NUM!</v>
      </c>
      <c r="D144" s="26" t="e">
        <f t="shared" ca="1" si="13"/>
        <v>#NUM!</v>
      </c>
      <c r="E144" s="26" t="e">
        <f ca="1">VLOOKUP(A144,'Evolução do Patrimônio'!$B$18:$G$397,6,0)</f>
        <v>#NUM!</v>
      </c>
      <c r="F144" s="26" t="e">
        <f t="shared" ca="1" si="11"/>
        <v>#NUM!</v>
      </c>
      <c r="G144" s="26" t="e">
        <f t="shared" ca="1" si="14"/>
        <v>#NUM!</v>
      </c>
    </row>
    <row r="145" spans="1:7" x14ac:dyDescent="0.3">
      <c r="A145" s="25" t="e">
        <f t="shared" ca="1" si="12"/>
        <v>#NUM!</v>
      </c>
      <c r="B145" s="26" t="e">
        <f ca="1">VLOOKUP(A145,Preencher!B:C,2,0)</f>
        <v>#NUM!</v>
      </c>
      <c r="C145" s="26" t="e">
        <f t="shared" ca="1" si="10"/>
        <v>#NUM!</v>
      </c>
      <c r="D145" s="26" t="e">
        <f t="shared" ca="1" si="13"/>
        <v>#NUM!</v>
      </c>
      <c r="E145" s="26" t="e">
        <f ca="1">VLOOKUP(A145,'Evolução do Patrimônio'!$B$18:$G$397,6,0)</f>
        <v>#NUM!</v>
      </c>
      <c r="F145" s="26" t="e">
        <f t="shared" ca="1" si="11"/>
        <v>#NUM!</v>
      </c>
      <c r="G145" s="26" t="e">
        <f t="shared" ca="1" si="14"/>
        <v>#NUM!</v>
      </c>
    </row>
    <row r="146" spans="1:7" x14ac:dyDescent="0.3">
      <c r="A146" s="25" t="e">
        <f t="shared" ca="1" si="12"/>
        <v>#NUM!</v>
      </c>
      <c r="B146" s="26" t="e">
        <f ca="1">VLOOKUP(A146,Preencher!B:C,2,0)</f>
        <v>#NUM!</v>
      </c>
      <c r="C146" s="26" t="e">
        <f t="shared" ca="1" si="10"/>
        <v>#NUM!</v>
      </c>
      <c r="D146" s="26" t="e">
        <f t="shared" ca="1" si="13"/>
        <v>#NUM!</v>
      </c>
      <c r="E146" s="26" t="e">
        <f ca="1">VLOOKUP(A146,'Evolução do Patrimônio'!$B$18:$G$397,6,0)</f>
        <v>#NUM!</v>
      </c>
      <c r="F146" s="26" t="e">
        <f t="shared" ca="1" si="11"/>
        <v>#NUM!</v>
      </c>
      <c r="G146" s="26" t="e">
        <f t="shared" ca="1" si="14"/>
        <v>#NUM!</v>
      </c>
    </row>
    <row r="147" spans="1:7" x14ac:dyDescent="0.3">
      <c r="A147" s="25" t="e">
        <f t="shared" ca="1" si="12"/>
        <v>#NUM!</v>
      </c>
      <c r="B147" s="26" t="e">
        <f ca="1">VLOOKUP(A147,Preencher!B:C,2,0)</f>
        <v>#NUM!</v>
      </c>
      <c r="C147" s="26" t="e">
        <f t="shared" ca="1" si="10"/>
        <v>#NUM!</v>
      </c>
      <c r="D147" s="26" t="e">
        <f t="shared" ca="1" si="13"/>
        <v>#NUM!</v>
      </c>
      <c r="E147" s="26" t="e">
        <f ca="1">VLOOKUP(A147,'Evolução do Patrimônio'!$B$18:$G$397,6,0)</f>
        <v>#NUM!</v>
      </c>
      <c r="F147" s="26" t="e">
        <f t="shared" ca="1" si="11"/>
        <v>#NUM!</v>
      </c>
      <c r="G147" s="26" t="e">
        <f t="shared" ca="1" si="14"/>
        <v>#NUM!</v>
      </c>
    </row>
    <row r="148" spans="1:7" x14ac:dyDescent="0.3">
      <c r="A148" s="25" t="e">
        <f t="shared" ca="1" si="12"/>
        <v>#NUM!</v>
      </c>
      <c r="B148" s="26" t="e">
        <f ca="1">VLOOKUP(A148,Preencher!B:C,2,0)</f>
        <v>#NUM!</v>
      </c>
      <c r="C148" s="26" t="e">
        <f t="shared" ca="1" si="10"/>
        <v>#NUM!</v>
      </c>
      <c r="D148" s="26" t="e">
        <f t="shared" ca="1" si="13"/>
        <v>#NUM!</v>
      </c>
      <c r="E148" s="26" t="e">
        <f ca="1">VLOOKUP(A148,'Evolução do Patrimônio'!$B$18:$G$397,6,0)</f>
        <v>#NUM!</v>
      </c>
      <c r="F148" s="26" t="e">
        <f t="shared" ca="1" si="11"/>
        <v>#NUM!</v>
      </c>
      <c r="G148" s="26" t="e">
        <f t="shared" ca="1" si="14"/>
        <v>#NUM!</v>
      </c>
    </row>
    <row r="149" spans="1:7" x14ac:dyDescent="0.3">
      <c r="A149" s="25" t="e">
        <f t="shared" ca="1" si="12"/>
        <v>#NUM!</v>
      </c>
      <c r="B149" s="26" t="e">
        <f ca="1">VLOOKUP(A149,Preencher!B:C,2,0)</f>
        <v>#NUM!</v>
      </c>
      <c r="C149" s="26" t="e">
        <f t="shared" ca="1" si="10"/>
        <v>#NUM!</v>
      </c>
      <c r="D149" s="26" t="e">
        <f t="shared" ca="1" si="13"/>
        <v>#NUM!</v>
      </c>
      <c r="E149" s="26" t="e">
        <f ca="1">VLOOKUP(A149,'Evolução do Patrimônio'!$B$18:$G$397,6,0)</f>
        <v>#NUM!</v>
      </c>
      <c r="F149" s="26" t="e">
        <f t="shared" ca="1" si="11"/>
        <v>#NUM!</v>
      </c>
      <c r="G149" s="26" t="e">
        <f t="shared" ca="1" si="14"/>
        <v>#NUM!</v>
      </c>
    </row>
    <row r="150" spans="1:7" x14ac:dyDescent="0.3">
      <c r="A150" s="25" t="e">
        <f t="shared" ca="1" si="12"/>
        <v>#NUM!</v>
      </c>
      <c r="B150" s="26" t="e">
        <f ca="1">VLOOKUP(A150,Preencher!B:C,2,0)</f>
        <v>#NUM!</v>
      </c>
      <c r="C150" s="26" t="e">
        <f t="shared" ref="C150:C213" ca="1" si="15">(1+B150/100)*C149</f>
        <v>#NUM!</v>
      </c>
      <c r="D150" s="26" t="e">
        <f t="shared" ca="1" si="13"/>
        <v>#NUM!</v>
      </c>
      <c r="E150" s="26" t="e">
        <f ca="1">VLOOKUP(A150,'Evolução do Patrimônio'!$B$18:$G$397,6,0)</f>
        <v>#NUM!</v>
      </c>
      <c r="F150" s="26" t="e">
        <f t="shared" ref="F150:F213" ca="1" si="16">(1+E150/100)*F149</f>
        <v>#NUM!</v>
      </c>
      <c r="G150" s="26" t="e">
        <f t="shared" ca="1" si="14"/>
        <v>#NUM!</v>
      </c>
    </row>
    <row r="151" spans="1:7" x14ac:dyDescent="0.3">
      <c r="A151" s="25" t="e">
        <f t="shared" ca="1" si="12"/>
        <v>#NUM!</v>
      </c>
      <c r="B151" s="26" t="e">
        <f ca="1">VLOOKUP(A151,Preencher!B:C,2,0)</f>
        <v>#NUM!</v>
      </c>
      <c r="C151" s="26" t="e">
        <f t="shared" ca="1" si="15"/>
        <v>#NUM!</v>
      </c>
      <c r="D151" s="26" t="e">
        <f t="shared" ca="1" si="13"/>
        <v>#NUM!</v>
      </c>
      <c r="E151" s="26" t="e">
        <f ca="1">VLOOKUP(A151,'Evolução do Patrimônio'!$B$18:$G$397,6,0)</f>
        <v>#NUM!</v>
      </c>
      <c r="F151" s="26" t="e">
        <f t="shared" ca="1" si="16"/>
        <v>#NUM!</v>
      </c>
      <c r="G151" s="26" t="e">
        <f t="shared" ca="1" si="14"/>
        <v>#NUM!</v>
      </c>
    </row>
    <row r="152" spans="1:7" x14ac:dyDescent="0.3">
      <c r="A152" s="25" t="e">
        <f t="shared" ca="1" si="12"/>
        <v>#NUM!</v>
      </c>
      <c r="B152" s="26" t="e">
        <f ca="1">VLOOKUP(A152,Preencher!B:C,2,0)</f>
        <v>#NUM!</v>
      </c>
      <c r="C152" s="26" t="e">
        <f t="shared" ca="1" si="15"/>
        <v>#NUM!</v>
      </c>
      <c r="D152" s="26" t="e">
        <f t="shared" ca="1" si="13"/>
        <v>#NUM!</v>
      </c>
      <c r="E152" s="26" t="e">
        <f ca="1">VLOOKUP(A152,'Evolução do Patrimônio'!$B$18:$G$397,6,0)</f>
        <v>#NUM!</v>
      </c>
      <c r="F152" s="26" t="e">
        <f t="shared" ca="1" si="16"/>
        <v>#NUM!</v>
      </c>
      <c r="G152" s="26" t="e">
        <f t="shared" ca="1" si="14"/>
        <v>#NUM!</v>
      </c>
    </row>
    <row r="153" spans="1:7" x14ac:dyDescent="0.3">
      <c r="A153" s="25" t="e">
        <f t="shared" ca="1" si="12"/>
        <v>#NUM!</v>
      </c>
      <c r="B153" s="26" t="e">
        <f ca="1">VLOOKUP(A153,Preencher!B:C,2,0)</f>
        <v>#NUM!</v>
      </c>
      <c r="C153" s="26" t="e">
        <f t="shared" ca="1" si="15"/>
        <v>#NUM!</v>
      </c>
      <c r="D153" s="26" t="e">
        <f t="shared" ca="1" si="13"/>
        <v>#NUM!</v>
      </c>
      <c r="E153" s="26" t="e">
        <f ca="1">VLOOKUP(A153,'Evolução do Patrimônio'!$B$18:$G$397,6,0)</f>
        <v>#NUM!</v>
      </c>
      <c r="F153" s="26" t="e">
        <f t="shared" ca="1" si="16"/>
        <v>#NUM!</v>
      </c>
      <c r="G153" s="26" t="e">
        <f t="shared" ca="1" si="14"/>
        <v>#NUM!</v>
      </c>
    </row>
    <row r="154" spans="1:7" x14ac:dyDescent="0.3">
      <c r="A154" s="25" t="e">
        <f t="shared" ca="1" si="12"/>
        <v>#NUM!</v>
      </c>
      <c r="B154" s="26" t="e">
        <f ca="1">VLOOKUP(A154,Preencher!B:C,2,0)</f>
        <v>#NUM!</v>
      </c>
      <c r="C154" s="26" t="e">
        <f t="shared" ca="1" si="15"/>
        <v>#NUM!</v>
      </c>
      <c r="D154" s="26" t="e">
        <f t="shared" ca="1" si="13"/>
        <v>#NUM!</v>
      </c>
      <c r="E154" s="26" t="e">
        <f ca="1">VLOOKUP(A154,'Evolução do Patrimônio'!$B$18:$G$397,6,0)</f>
        <v>#NUM!</v>
      </c>
      <c r="F154" s="26" t="e">
        <f t="shared" ca="1" si="16"/>
        <v>#NUM!</v>
      </c>
      <c r="G154" s="26" t="e">
        <f t="shared" ca="1" si="14"/>
        <v>#NUM!</v>
      </c>
    </row>
    <row r="155" spans="1:7" x14ac:dyDescent="0.3">
      <c r="A155" s="25" t="e">
        <f t="shared" ca="1" si="12"/>
        <v>#NUM!</v>
      </c>
      <c r="B155" s="26" t="e">
        <f ca="1">VLOOKUP(A155,Preencher!B:C,2,0)</f>
        <v>#NUM!</v>
      </c>
      <c r="C155" s="26" t="e">
        <f t="shared" ca="1" si="15"/>
        <v>#NUM!</v>
      </c>
      <c r="D155" s="26" t="e">
        <f t="shared" ca="1" si="13"/>
        <v>#NUM!</v>
      </c>
      <c r="E155" s="26" t="e">
        <f ca="1">VLOOKUP(A155,'Evolução do Patrimônio'!$B$18:$G$397,6,0)</f>
        <v>#NUM!</v>
      </c>
      <c r="F155" s="26" t="e">
        <f t="shared" ca="1" si="16"/>
        <v>#NUM!</v>
      </c>
      <c r="G155" s="26" t="e">
        <f t="shared" ca="1" si="14"/>
        <v>#NUM!</v>
      </c>
    </row>
    <row r="156" spans="1:7" x14ac:dyDescent="0.3">
      <c r="A156" s="25" t="e">
        <f t="shared" ca="1" si="12"/>
        <v>#NUM!</v>
      </c>
      <c r="B156" s="26" t="e">
        <f ca="1">VLOOKUP(A156,Preencher!B:C,2,0)</f>
        <v>#NUM!</v>
      </c>
      <c r="C156" s="26" t="e">
        <f t="shared" ca="1" si="15"/>
        <v>#NUM!</v>
      </c>
      <c r="D156" s="26" t="e">
        <f t="shared" ca="1" si="13"/>
        <v>#NUM!</v>
      </c>
      <c r="E156" s="26" t="e">
        <f ca="1">VLOOKUP(A156,'Evolução do Patrimônio'!$B$18:$G$397,6,0)</f>
        <v>#NUM!</v>
      </c>
      <c r="F156" s="26" t="e">
        <f t="shared" ca="1" si="16"/>
        <v>#NUM!</v>
      </c>
      <c r="G156" s="26" t="e">
        <f t="shared" ca="1" si="14"/>
        <v>#NUM!</v>
      </c>
    </row>
    <row r="157" spans="1:7" x14ac:dyDescent="0.3">
      <c r="A157" s="25" t="e">
        <f t="shared" ca="1" si="12"/>
        <v>#NUM!</v>
      </c>
      <c r="B157" s="26" t="e">
        <f ca="1">VLOOKUP(A157,Preencher!B:C,2,0)</f>
        <v>#NUM!</v>
      </c>
      <c r="C157" s="26" t="e">
        <f t="shared" ca="1" si="15"/>
        <v>#NUM!</v>
      </c>
      <c r="D157" s="26" t="e">
        <f t="shared" ca="1" si="13"/>
        <v>#NUM!</v>
      </c>
      <c r="E157" s="26" t="e">
        <f ca="1">VLOOKUP(A157,'Evolução do Patrimônio'!$B$18:$G$397,6,0)</f>
        <v>#NUM!</v>
      </c>
      <c r="F157" s="26" t="e">
        <f t="shared" ca="1" si="16"/>
        <v>#NUM!</v>
      </c>
      <c r="G157" s="26" t="e">
        <f t="shared" ca="1" si="14"/>
        <v>#NUM!</v>
      </c>
    </row>
    <row r="158" spans="1:7" x14ac:dyDescent="0.3">
      <c r="A158" s="25" t="e">
        <f t="shared" ca="1" si="12"/>
        <v>#NUM!</v>
      </c>
      <c r="B158" s="26" t="e">
        <f ca="1">VLOOKUP(A158,Preencher!B:C,2,0)</f>
        <v>#NUM!</v>
      </c>
      <c r="C158" s="26" t="e">
        <f t="shared" ca="1" si="15"/>
        <v>#NUM!</v>
      </c>
      <c r="D158" s="26" t="e">
        <f t="shared" ca="1" si="13"/>
        <v>#NUM!</v>
      </c>
      <c r="E158" s="26" t="e">
        <f ca="1">VLOOKUP(A158,'Evolução do Patrimônio'!$B$18:$G$397,6,0)</f>
        <v>#NUM!</v>
      </c>
      <c r="F158" s="26" t="e">
        <f t="shared" ca="1" si="16"/>
        <v>#NUM!</v>
      </c>
      <c r="G158" s="26" t="e">
        <f t="shared" ca="1" si="14"/>
        <v>#NUM!</v>
      </c>
    </row>
    <row r="159" spans="1:7" x14ac:dyDescent="0.3">
      <c r="A159" s="25" t="e">
        <f t="shared" ca="1" si="12"/>
        <v>#NUM!</v>
      </c>
      <c r="B159" s="26" t="e">
        <f ca="1">VLOOKUP(A159,Preencher!B:C,2,0)</f>
        <v>#NUM!</v>
      </c>
      <c r="C159" s="26" t="e">
        <f t="shared" ca="1" si="15"/>
        <v>#NUM!</v>
      </c>
      <c r="D159" s="26" t="e">
        <f t="shared" ca="1" si="13"/>
        <v>#NUM!</v>
      </c>
      <c r="E159" s="26" t="e">
        <f ca="1">VLOOKUP(A159,'Evolução do Patrimônio'!$B$18:$G$397,6,0)</f>
        <v>#NUM!</v>
      </c>
      <c r="F159" s="26" t="e">
        <f t="shared" ca="1" si="16"/>
        <v>#NUM!</v>
      </c>
      <c r="G159" s="26" t="e">
        <f t="shared" ca="1" si="14"/>
        <v>#NUM!</v>
      </c>
    </row>
    <row r="160" spans="1:7" x14ac:dyDescent="0.3">
      <c r="A160" s="25" t="e">
        <f t="shared" ca="1" si="12"/>
        <v>#NUM!</v>
      </c>
      <c r="B160" s="26" t="e">
        <f ca="1">VLOOKUP(A160,Preencher!B:C,2,0)</f>
        <v>#NUM!</v>
      </c>
      <c r="C160" s="26" t="e">
        <f t="shared" ca="1" si="15"/>
        <v>#NUM!</v>
      </c>
      <c r="D160" s="26" t="e">
        <f t="shared" ca="1" si="13"/>
        <v>#NUM!</v>
      </c>
      <c r="E160" s="26" t="e">
        <f ca="1">VLOOKUP(A160,'Evolução do Patrimônio'!$B$18:$G$397,6,0)</f>
        <v>#NUM!</v>
      </c>
      <c r="F160" s="26" t="e">
        <f t="shared" ca="1" si="16"/>
        <v>#NUM!</v>
      </c>
      <c r="G160" s="26" t="e">
        <f t="shared" ca="1" si="14"/>
        <v>#NUM!</v>
      </c>
    </row>
    <row r="161" spans="1:7" x14ac:dyDescent="0.3">
      <c r="A161" s="25" t="e">
        <f t="shared" ca="1" si="12"/>
        <v>#NUM!</v>
      </c>
      <c r="B161" s="26" t="e">
        <f ca="1">VLOOKUP(A161,Preencher!B:C,2,0)</f>
        <v>#NUM!</v>
      </c>
      <c r="C161" s="26" t="e">
        <f t="shared" ca="1" si="15"/>
        <v>#NUM!</v>
      </c>
      <c r="D161" s="26" t="e">
        <f t="shared" ca="1" si="13"/>
        <v>#NUM!</v>
      </c>
      <c r="E161" s="26" t="e">
        <f ca="1">VLOOKUP(A161,'Evolução do Patrimônio'!$B$18:$G$397,6,0)</f>
        <v>#NUM!</v>
      </c>
      <c r="F161" s="26" t="e">
        <f t="shared" ca="1" si="16"/>
        <v>#NUM!</v>
      </c>
      <c r="G161" s="26" t="e">
        <f t="shared" ca="1" si="14"/>
        <v>#NUM!</v>
      </c>
    </row>
    <row r="162" spans="1:7" x14ac:dyDescent="0.3">
      <c r="A162" s="25" t="e">
        <f t="shared" ca="1" si="12"/>
        <v>#NUM!</v>
      </c>
      <c r="B162" s="26" t="e">
        <f ca="1">VLOOKUP(A162,Preencher!B:C,2,0)</f>
        <v>#NUM!</v>
      </c>
      <c r="C162" s="26" t="e">
        <f t="shared" ca="1" si="15"/>
        <v>#NUM!</v>
      </c>
      <c r="D162" s="26" t="e">
        <f t="shared" ca="1" si="13"/>
        <v>#NUM!</v>
      </c>
      <c r="E162" s="26" t="e">
        <f ca="1">VLOOKUP(A162,'Evolução do Patrimônio'!$B$18:$G$397,6,0)</f>
        <v>#NUM!</v>
      </c>
      <c r="F162" s="26" t="e">
        <f t="shared" ca="1" si="16"/>
        <v>#NUM!</v>
      </c>
      <c r="G162" s="26" t="e">
        <f t="shared" ca="1" si="14"/>
        <v>#NUM!</v>
      </c>
    </row>
    <row r="163" spans="1:7" x14ac:dyDescent="0.3">
      <c r="A163" s="25" t="e">
        <f t="shared" ca="1" si="12"/>
        <v>#NUM!</v>
      </c>
      <c r="B163" s="26" t="e">
        <f ca="1">VLOOKUP(A163,Preencher!B:C,2,0)</f>
        <v>#NUM!</v>
      </c>
      <c r="C163" s="26" t="e">
        <f t="shared" ca="1" si="15"/>
        <v>#NUM!</v>
      </c>
      <c r="D163" s="26" t="e">
        <f t="shared" ca="1" si="13"/>
        <v>#NUM!</v>
      </c>
      <c r="E163" s="26" t="e">
        <f ca="1">VLOOKUP(A163,'Evolução do Patrimônio'!$B$18:$G$397,6,0)</f>
        <v>#NUM!</v>
      </c>
      <c r="F163" s="26" t="e">
        <f t="shared" ca="1" si="16"/>
        <v>#NUM!</v>
      </c>
      <c r="G163" s="26" t="e">
        <f t="shared" ca="1" si="14"/>
        <v>#NUM!</v>
      </c>
    </row>
    <row r="164" spans="1:7" x14ac:dyDescent="0.3">
      <c r="A164" s="25" t="e">
        <f t="shared" ca="1" si="12"/>
        <v>#NUM!</v>
      </c>
      <c r="B164" s="26" t="e">
        <f ca="1">VLOOKUP(A164,Preencher!B:C,2,0)</f>
        <v>#NUM!</v>
      </c>
      <c r="C164" s="26" t="e">
        <f t="shared" ca="1" si="15"/>
        <v>#NUM!</v>
      </c>
      <c r="D164" s="26" t="e">
        <f t="shared" ca="1" si="13"/>
        <v>#NUM!</v>
      </c>
      <c r="E164" s="26" t="e">
        <f ca="1">VLOOKUP(A164,'Evolução do Patrimônio'!$B$18:$G$397,6,0)</f>
        <v>#NUM!</v>
      </c>
      <c r="F164" s="26" t="e">
        <f t="shared" ca="1" si="16"/>
        <v>#NUM!</v>
      </c>
      <c r="G164" s="26" t="e">
        <f t="shared" ca="1" si="14"/>
        <v>#NUM!</v>
      </c>
    </row>
    <row r="165" spans="1:7" x14ac:dyDescent="0.3">
      <c r="A165" s="25" t="e">
        <f t="shared" ca="1" si="12"/>
        <v>#NUM!</v>
      </c>
      <c r="B165" s="26" t="e">
        <f ca="1">VLOOKUP(A165,Preencher!B:C,2,0)</f>
        <v>#NUM!</v>
      </c>
      <c r="C165" s="26" t="e">
        <f t="shared" ca="1" si="15"/>
        <v>#NUM!</v>
      </c>
      <c r="D165" s="26" t="e">
        <f t="shared" ca="1" si="13"/>
        <v>#NUM!</v>
      </c>
      <c r="E165" s="26" t="e">
        <f ca="1">VLOOKUP(A165,'Evolução do Patrimônio'!$B$18:$G$397,6,0)</f>
        <v>#NUM!</v>
      </c>
      <c r="F165" s="26" t="e">
        <f t="shared" ca="1" si="16"/>
        <v>#NUM!</v>
      </c>
      <c r="G165" s="26" t="e">
        <f t="shared" ca="1" si="14"/>
        <v>#NUM!</v>
      </c>
    </row>
    <row r="166" spans="1:7" x14ac:dyDescent="0.3">
      <c r="A166" s="25" t="e">
        <f t="shared" ca="1" si="12"/>
        <v>#NUM!</v>
      </c>
      <c r="B166" s="26" t="e">
        <f ca="1">VLOOKUP(A166,Preencher!B:C,2,0)</f>
        <v>#NUM!</v>
      </c>
      <c r="C166" s="26" t="e">
        <f t="shared" ca="1" si="15"/>
        <v>#NUM!</v>
      </c>
      <c r="D166" s="26" t="e">
        <f t="shared" ca="1" si="13"/>
        <v>#NUM!</v>
      </c>
      <c r="E166" s="26" t="e">
        <f ca="1">VLOOKUP(A166,'Evolução do Patrimônio'!$B$18:$G$397,6,0)</f>
        <v>#NUM!</v>
      </c>
      <c r="F166" s="26" t="e">
        <f t="shared" ca="1" si="16"/>
        <v>#NUM!</v>
      </c>
      <c r="G166" s="26" t="e">
        <f t="shared" ca="1" si="14"/>
        <v>#NUM!</v>
      </c>
    </row>
    <row r="167" spans="1:7" x14ac:dyDescent="0.3">
      <c r="A167" s="25" t="e">
        <f t="shared" ca="1" si="12"/>
        <v>#NUM!</v>
      </c>
      <c r="B167" s="26" t="e">
        <f ca="1">VLOOKUP(A167,Preencher!B:C,2,0)</f>
        <v>#NUM!</v>
      </c>
      <c r="C167" s="26" t="e">
        <f t="shared" ca="1" si="15"/>
        <v>#NUM!</v>
      </c>
      <c r="D167" s="26" t="e">
        <f t="shared" ca="1" si="13"/>
        <v>#NUM!</v>
      </c>
      <c r="E167" s="26" t="e">
        <f ca="1">VLOOKUP(A167,'Evolução do Patrimônio'!$B$18:$G$397,6,0)</f>
        <v>#NUM!</v>
      </c>
      <c r="F167" s="26" t="e">
        <f t="shared" ca="1" si="16"/>
        <v>#NUM!</v>
      </c>
      <c r="G167" s="26" t="e">
        <f t="shared" ca="1" si="14"/>
        <v>#NUM!</v>
      </c>
    </row>
    <row r="168" spans="1:7" x14ac:dyDescent="0.3">
      <c r="A168" s="25" t="e">
        <f t="shared" ca="1" si="12"/>
        <v>#NUM!</v>
      </c>
      <c r="B168" s="26" t="e">
        <f ca="1">VLOOKUP(A168,Preencher!B:C,2,0)</f>
        <v>#NUM!</v>
      </c>
      <c r="C168" s="26" t="e">
        <f t="shared" ca="1" si="15"/>
        <v>#NUM!</v>
      </c>
      <c r="D168" s="26" t="e">
        <f t="shared" ca="1" si="13"/>
        <v>#NUM!</v>
      </c>
      <c r="E168" s="26" t="e">
        <f ca="1">VLOOKUP(A168,'Evolução do Patrimônio'!$B$18:$G$397,6,0)</f>
        <v>#NUM!</v>
      </c>
      <c r="F168" s="26" t="e">
        <f t="shared" ca="1" si="16"/>
        <v>#NUM!</v>
      </c>
      <c r="G168" s="26" t="e">
        <f t="shared" ca="1" si="14"/>
        <v>#NUM!</v>
      </c>
    </row>
    <row r="169" spans="1:7" x14ac:dyDescent="0.3">
      <c r="A169" s="25" t="e">
        <f t="shared" ca="1" si="12"/>
        <v>#NUM!</v>
      </c>
      <c r="B169" s="26" t="e">
        <f ca="1">VLOOKUP(A169,Preencher!B:C,2,0)</f>
        <v>#NUM!</v>
      </c>
      <c r="C169" s="26" t="e">
        <f t="shared" ca="1" si="15"/>
        <v>#NUM!</v>
      </c>
      <c r="D169" s="26" t="e">
        <f t="shared" ca="1" si="13"/>
        <v>#NUM!</v>
      </c>
      <c r="E169" s="26" t="e">
        <f ca="1">VLOOKUP(A169,'Evolução do Patrimônio'!$B$18:$G$397,6,0)</f>
        <v>#NUM!</v>
      </c>
      <c r="F169" s="26" t="e">
        <f t="shared" ca="1" si="16"/>
        <v>#NUM!</v>
      </c>
      <c r="G169" s="26" t="e">
        <f t="shared" ca="1" si="14"/>
        <v>#NUM!</v>
      </c>
    </row>
    <row r="170" spans="1:7" x14ac:dyDescent="0.3">
      <c r="A170" s="25" t="e">
        <f t="shared" ca="1" si="12"/>
        <v>#NUM!</v>
      </c>
      <c r="B170" s="26" t="e">
        <f ca="1">VLOOKUP(A170,Preencher!B:C,2,0)</f>
        <v>#NUM!</v>
      </c>
      <c r="C170" s="26" t="e">
        <f t="shared" ca="1" si="15"/>
        <v>#NUM!</v>
      </c>
      <c r="D170" s="26" t="e">
        <f t="shared" ca="1" si="13"/>
        <v>#NUM!</v>
      </c>
      <c r="E170" s="26" t="e">
        <f ca="1">VLOOKUP(A170,'Evolução do Patrimônio'!$B$18:$G$397,6,0)</f>
        <v>#NUM!</v>
      </c>
      <c r="F170" s="26" t="e">
        <f t="shared" ca="1" si="16"/>
        <v>#NUM!</v>
      </c>
      <c r="G170" s="26" t="e">
        <f t="shared" ca="1" si="14"/>
        <v>#NUM!</v>
      </c>
    </row>
    <row r="171" spans="1:7" x14ac:dyDescent="0.3">
      <c r="A171" s="25" t="e">
        <f t="shared" ca="1" si="12"/>
        <v>#NUM!</v>
      </c>
      <c r="B171" s="26" t="e">
        <f ca="1">VLOOKUP(A171,Preencher!B:C,2,0)</f>
        <v>#NUM!</v>
      </c>
      <c r="C171" s="26" t="e">
        <f t="shared" ca="1" si="15"/>
        <v>#NUM!</v>
      </c>
      <c r="D171" s="26" t="e">
        <f t="shared" ca="1" si="13"/>
        <v>#NUM!</v>
      </c>
      <c r="E171" s="26" t="e">
        <f ca="1">VLOOKUP(A171,'Evolução do Patrimônio'!$B$18:$G$397,6,0)</f>
        <v>#NUM!</v>
      </c>
      <c r="F171" s="26" t="e">
        <f t="shared" ca="1" si="16"/>
        <v>#NUM!</v>
      </c>
      <c r="G171" s="26" t="e">
        <f t="shared" ca="1" si="14"/>
        <v>#NUM!</v>
      </c>
    </row>
    <row r="172" spans="1:7" x14ac:dyDescent="0.3">
      <c r="A172" s="25" t="e">
        <f t="shared" ca="1" si="12"/>
        <v>#NUM!</v>
      </c>
      <c r="B172" s="26" t="e">
        <f ca="1">VLOOKUP(A172,Preencher!B:C,2,0)</f>
        <v>#NUM!</v>
      </c>
      <c r="C172" s="26" t="e">
        <f t="shared" ca="1" si="15"/>
        <v>#NUM!</v>
      </c>
      <c r="D172" s="26" t="e">
        <f t="shared" ca="1" si="13"/>
        <v>#NUM!</v>
      </c>
      <c r="E172" s="26" t="e">
        <f ca="1">VLOOKUP(A172,'Evolução do Patrimônio'!$B$18:$G$397,6,0)</f>
        <v>#NUM!</v>
      </c>
      <c r="F172" s="26" t="e">
        <f t="shared" ca="1" si="16"/>
        <v>#NUM!</v>
      </c>
      <c r="G172" s="26" t="e">
        <f t="shared" ca="1" si="14"/>
        <v>#NUM!</v>
      </c>
    </row>
    <row r="173" spans="1:7" x14ac:dyDescent="0.3">
      <c r="A173" s="25" t="e">
        <f t="shared" ca="1" si="12"/>
        <v>#NUM!</v>
      </c>
      <c r="B173" s="26" t="e">
        <f ca="1">VLOOKUP(A173,Preencher!B:C,2,0)</f>
        <v>#NUM!</v>
      </c>
      <c r="C173" s="26" t="e">
        <f t="shared" ca="1" si="15"/>
        <v>#NUM!</v>
      </c>
      <c r="D173" s="26" t="e">
        <f t="shared" ca="1" si="13"/>
        <v>#NUM!</v>
      </c>
      <c r="E173" s="26" t="e">
        <f ca="1">VLOOKUP(A173,'Evolução do Patrimônio'!$B$18:$G$397,6,0)</f>
        <v>#NUM!</v>
      </c>
      <c r="F173" s="26" t="e">
        <f t="shared" ca="1" si="16"/>
        <v>#NUM!</v>
      </c>
      <c r="G173" s="26" t="e">
        <f t="shared" ca="1" si="14"/>
        <v>#NUM!</v>
      </c>
    </row>
    <row r="174" spans="1:7" x14ac:dyDescent="0.3">
      <c r="A174" s="25" t="e">
        <f t="shared" ca="1" si="12"/>
        <v>#NUM!</v>
      </c>
      <c r="B174" s="26" t="e">
        <f ca="1">VLOOKUP(A174,Preencher!B:C,2,0)</f>
        <v>#NUM!</v>
      </c>
      <c r="C174" s="26" t="e">
        <f t="shared" ca="1" si="15"/>
        <v>#NUM!</v>
      </c>
      <c r="D174" s="26" t="e">
        <f t="shared" ca="1" si="13"/>
        <v>#NUM!</v>
      </c>
      <c r="E174" s="26" t="e">
        <f ca="1">VLOOKUP(A174,'Evolução do Patrimônio'!$B$18:$G$397,6,0)</f>
        <v>#NUM!</v>
      </c>
      <c r="F174" s="26" t="e">
        <f t="shared" ca="1" si="16"/>
        <v>#NUM!</v>
      </c>
      <c r="G174" s="26" t="e">
        <f t="shared" ca="1" si="14"/>
        <v>#NUM!</v>
      </c>
    </row>
    <row r="175" spans="1:7" x14ac:dyDescent="0.3">
      <c r="A175" s="25" t="e">
        <f t="shared" ca="1" si="12"/>
        <v>#NUM!</v>
      </c>
      <c r="B175" s="26" t="e">
        <f ca="1">VLOOKUP(A175,Preencher!B:C,2,0)</f>
        <v>#NUM!</v>
      </c>
      <c r="C175" s="26" t="e">
        <f t="shared" ca="1" si="15"/>
        <v>#NUM!</v>
      </c>
      <c r="D175" s="26" t="e">
        <f t="shared" ca="1" si="13"/>
        <v>#NUM!</v>
      </c>
      <c r="E175" s="26" t="e">
        <f ca="1">VLOOKUP(A175,'Evolução do Patrimônio'!$B$18:$G$397,6,0)</f>
        <v>#NUM!</v>
      </c>
      <c r="F175" s="26" t="e">
        <f t="shared" ca="1" si="16"/>
        <v>#NUM!</v>
      </c>
      <c r="G175" s="26" t="e">
        <f t="shared" ca="1" si="14"/>
        <v>#NUM!</v>
      </c>
    </row>
    <row r="176" spans="1:7" x14ac:dyDescent="0.3">
      <c r="A176" s="25" t="e">
        <f t="shared" ca="1" si="12"/>
        <v>#NUM!</v>
      </c>
      <c r="B176" s="26" t="e">
        <f ca="1">VLOOKUP(A176,Preencher!B:C,2,0)</f>
        <v>#NUM!</v>
      </c>
      <c r="C176" s="26" t="e">
        <f t="shared" ca="1" si="15"/>
        <v>#NUM!</v>
      </c>
      <c r="D176" s="26" t="e">
        <f t="shared" ca="1" si="13"/>
        <v>#NUM!</v>
      </c>
      <c r="E176" s="26" t="e">
        <f ca="1">VLOOKUP(A176,'Evolução do Patrimônio'!$B$18:$G$397,6,0)</f>
        <v>#NUM!</v>
      </c>
      <c r="F176" s="26" t="e">
        <f t="shared" ca="1" si="16"/>
        <v>#NUM!</v>
      </c>
      <c r="G176" s="26" t="e">
        <f t="shared" ca="1" si="14"/>
        <v>#NUM!</v>
      </c>
    </row>
    <row r="177" spans="1:7" x14ac:dyDescent="0.3">
      <c r="A177" s="25" t="e">
        <f t="shared" ca="1" si="12"/>
        <v>#NUM!</v>
      </c>
      <c r="B177" s="26" t="e">
        <f ca="1">VLOOKUP(A177,Preencher!B:C,2,0)</f>
        <v>#NUM!</v>
      </c>
      <c r="C177" s="26" t="e">
        <f t="shared" ca="1" si="15"/>
        <v>#NUM!</v>
      </c>
      <c r="D177" s="26" t="e">
        <f t="shared" ca="1" si="13"/>
        <v>#NUM!</v>
      </c>
      <c r="E177" s="26" t="e">
        <f ca="1">VLOOKUP(A177,'Evolução do Patrimônio'!$B$18:$G$397,6,0)</f>
        <v>#NUM!</v>
      </c>
      <c r="F177" s="26" t="e">
        <f t="shared" ca="1" si="16"/>
        <v>#NUM!</v>
      </c>
      <c r="G177" s="26" t="e">
        <f t="shared" ca="1" si="14"/>
        <v>#NUM!</v>
      </c>
    </row>
    <row r="178" spans="1:7" x14ac:dyDescent="0.3">
      <c r="A178" s="25" t="e">
        <f t="shared" ca="1" si="12"/>
        <v>#NUM!</v>
      </c>
      <c r="B178" s="26" t="e">
        <f ca="1">VLOOKUP(A178,Preencher!B:C,2,0)</f>
        <v>#NUM!</v>
      </c>
      <c r="C178" s="26" t="e">
        <f t="shared" ca="1" si="15"/>
        <v>#NUM!</v>
      </c>
      <c r="D178" s="26" t="e">
        <f t="shared" ca="1" si="13"/>
        <v>#NUM!</v>
      </c>
      <c r="E178" s="26" t="e">
        <f ca="1">VLOOKUP(A178,'Evolução do Patrimônio'!$B$18:$G$397,6,0)</f>
        <v>#NUM!</v>
      </c>
      <c r="F178" s="26" t="e">
        <f t="shared" ca="1" si="16"/>
        <v>#NUM!</v>
      </c>
      <c r="G178" s="26" t="e">
        <f t="shared" ca="1" si="14"/>
        <v>#NUM!</v>
      </c>
    </row>
    <row r="179" spans="1:7" x14ac:dyDescent="0.3">
      <c r="A179" s="25" t="e">
        <f t="shared" ca="1" si="12"/>
        <v>#NUM!</v>
      </c>
      <c r="B179" s="26" t="e">
        <f ca="1">VLOOKUP(A179,Preencher!B:C,2,0)</f>
        <v>#NUM!</v>
      </c>
      <c r="C179" s="26" t="e">
        <f t="shared" ca="1" si="15"/>
        <v>#NUM!</v>
      </c>
      <c r="D179" s="26" t="e">
        <f t="shared" ca="1" si="13"/>
        <v>#NUM!</v>
      </c>
      <c r="E179" s="26" t="e">
        <f ca="1">VLOOKUP(A179,'Evolução do Patrimônio'!$B$18:$G$397,6,0)</f>
        <v>#NUM!</v>
      </c>
      <c r="F179" s="26" t="e">
        <f t="shared" ca="1" si="16"/>
        <v>#NUM!</v>
      </c>
      <c r="G179" s="26" t="e">
        <f t="shared" ca="1" si="14"/>
        <v>#NUM!</v>
      </c>
    </row>
    <row r="180" spans="1:7" x14ac:dyDescent="0.3">
      <c r="A180" s="25" t="e">
        <f t="shared" ca="1" si="12"/>
        <v>#NUM!</v>
      </c>
      <c r="B180" s="26" t="e">
        <f ca="1">VLOOKUP(A180,Preencher!B:C,2,0)</f>
        <v>#NUM!</v>
      </c>
      <c r="C180" s="26" t="e">
        <f t="shared" ca="1" si="15"/>
        <v>#NUM!</v>
      </c>
      <c r="D180" s="26" t="e">
        <f t="shared" ca="1" si="13"/>
        <v>#NUM!</v>
      </c>
      <c r="E180" s="26" t="e">
        <f ca="1">VLOOKUP(A180,'Evolução do Patrimônio'!$B$18:$G$397,6,0)</f>
        <v>#NUM!</v>
      </c>
      <c r="F180" s="26" t="e">
        <f t="shared" ca="1" si="16"/>
        <v>#NUM!</v>
      </c>
      <c r="G180" s="26" t="e">
        <f t="shared" ca="1" si="14"/>
        <v>#NUM!</v>
      </c>
    </row>
    <row r="181" spans="1:7" x14ac:dyDescent="0.3">
      <c r="A181" s="25" t="e">
        <f t="shared" ca="1" si="12"/>
        <v>#NUM!</v>
      </c>
      <c r="B181" s="26" t="e">
        <f ca="1">VLOOKUP(A181,Preencher!B:C,2,0)</f>
        <v>#NUM!</v>
      </c>
      <c r="C181" s="26" t="e">
        <f t="shared" ca="1" si="15"/>
        <v>#NUM!</v>
      </c>
      <c r="D181" s="26" t="e">
        <f t="shared" ca="1" si="13"/>
        <v>#NUM!</v>
      </c>
      <c r="E181" s="26" t="e">
        <f ca="1">VLOOKUP(A181,'Evolução do Patrimônio'!$B$18:$G$397,6,0)</f>
        <v>#NUM!</v>
      </c>
      <c r="F181" s="26" t="e">
        <f t="shared" ca="1" si="16"/>
        <v>#NUM!</v>
      </c>
      <c r="G181" s="26" t="e">
        <f t="shared" ca="1" si="14"/>
        <v>#NUM!</v>
      </c>
    </row>
    <row r="182" spans="1:7" x14ac:dyDescent="0.3">
      <c r="A182" s="25" t="e">
        <f t="shared" ca="1" si="12"/>
        <v>#NUM!</v>
      </c>
      <c r="B182" s="26" t="e">
        <f ca="1">VLOOKUP(A182,Preencher!B:C,2,0)</f>
        <v>#NUM!</v>
      </c>
      <c r="C182" s="26" t="e">
        <f t="shared" ca="1" si="15"/>
        <v>#NUM!</v>
      </c>
      <c r="D182" s="26" t="e">
        <f t="shared" ca="1" si="13"/>
        <v>#NUM!</v>
      </c>
      <c r="E182" s="26" t="e">
        <f ca="1">VLOOKUP(A182,'Evolução do Patrimônio'!$B$18:$G$397,6,0)</f>
        <v>#NUM!</v>
      </c>
      <c r="F182" s="26" t="e">
        <f t="shared" ca="1" si="16"/>
        <v>#NUM!</v>
      </c>
      <c r="G182" s="26" t="e">
        <f t="shared" ca="1" si="14"/>
        <v>#NUM!</v>
      </c>
    </row>
    <row r="183" spans="1:7" x14ac:dyDescent="0.3">
      <c r="A183" s="25" t="e">
        <f t="shared" ca="1" si="12"/>
        <v>#NUM!</v>
      </c>
      <c r="B183" s="26" t="e">
        <f ca="1">VLOOKUP(A183,Preencher!B:C,2,0)</f>
        <v>#NUM!</v>
      </c>
      <c r="C183" s="26" t="e">
        <f t="shared" ca="1" si="15"/>
        <v>#NUM!</v>
      </c>
      <c r="D183" s="26" t="e">
        <f t="shared" ca="1" si="13"/>
        <v>#NUM!</v>
      </c>
      <c r="E183" s="26" t="e">
        <f ca="1">VLOOKUP(A183,'Evolução do Patrimônio'!$B$18:$G$397,6,0)</f>
        <v>#NUM!</v>
      </c>
      <c r="F183" s="26" t="e">
        <f t="shared" ca="1" si="16"/>
        <v>#NUM!</v>
      </c>
      <c r="G183" s="26" t="e">
        <f t="shared" ca="1" si="14"/>
        <v>#NUM!</v>
      </c>
    </row>
    <row r="184" spans="1:7" x14ac:dyDescent="0.3">
      <c r="A184" s="25" t="e">
        <f t="shared" ca="1" si="12"/>
        <v>#NUM!</v>
      </c>
      <c r="B184" s="26" t="e">
        <f ca="1">VLOOKUP(A184,Preencher!B:C,2,0)</f>
        <v>#NUM!</v>
      </c>
      <c r="C184" s="26" t="e">
        <f t="shared" ca="1" si="15"/>
        <v>#NUM!</v>
      </c>
      <c r="D184" s="26" t="e">
        <f t="shared" ca="1" si="13"/>
        <v>#NUM!</v>
      </c>
      <c r="E184" s="26" t="e">
        <f ca="1">VLOOKUP(A184,'Evolução do Patrimônio'!$B$18:$G$397,6,0)</f>
        <v>#NUM!</v>
      </c>
      <c r="F184" s="26" t="e">
        <f t="shared" ca="1" si="16"/>
        <v>#NUM!</v>
      </c>
      <c r="G184" s="26" t="e">
        <f t="shared" ca="1" si="14"/>
        <v>#NUM!</v>
      </c>
    </row>
    <row r="185" spans="1:7" x14ac:dyDescent="0.3">
      <c r="A185" s="25" t="e">
        <f t="shared" ca="1" si="12"/>
        <v>#NUM!</v>
      </c>
      <c r="B185" s="26" t="e">
        <f ca="1">VLOOKUP(A185,Preencher!B:C,2,0)</f>
        <v>#NUM!</v>
      </c>
      <c r="C185" s="26" t="e">
        <f t="shared" ca="1" si="15"/>
        <v>#NUM!</v>
      </c>
      <c r="D185" s="26" t="e">
        <f t="shared" ca="1" si="13"/>
        <v>#NUM!</v>
      </c>
      <c r="E185" s="26" t="e">
        <f ca="1">VLOOKUP(A185,'Evolução do Patrimônio'!$B$18:$G$397,6,0)</f>
        <v>#NUM!</v>
      </c>
      <c r="F185" s="26" t="e">
        <f t="shared" ca="1" si="16"/>
        <v>#NUM!</v>
      </c>
      <c r="G185" s="26" t="e">
        <f t="shared" ca="1" si="14"/>
        <v>#NUM!</v>
      </c>
    </row>
    <row r="186" spans="1:7" x14ac:dyDescent="0.3">
      <c r="A186" s="25" t="e">
        <f t="shared" ca="1" si="12"/>
        <v>#NUM!</v>
      </c>
      <c r="B186" s="26" t="e">
        <f ca="1">VLOOKUP(A186,Preencher!B:C,2,0)</f>
        <v>#NUM!</v>
      </c>
      <c r="C186" s="26" t="e">
        <f t="shared" ca="1" si="15"/>
        <v>#NUM!</v>
      </c>
      <c r="D186" s="26" t="e">
        <f t="shared" ca="1" si="13"/>
        <v>#NUM!</v>
      </c>
      <c r="E186" s="26" t="e">
        <f ca="1">VLOOKUP(A186,'Evolução do Patrimônio'!$B$18:$G$397,6,0)</f>
        <v>#NUM!</v>
      </c>
      <c r="F186" s="26" t="e">
        <f t="shared" ca="1" si="16"/>
        <v>#NUM!</v>
      </c>
      <c r="G186" s="26" t="e">
        <f t="shared" ca="1" si="14"/>
        <v>#NUM!</v>
      </c>
    </row>
    <row r="187" spans="1:7" x14ac:dyDescent="0.3">
      <c r="A187" s="25" t="e">
        <f t="shared" ca="1" si="12"/>
        <v>#NUM!</v>
      </c>
      <c r="B187" s="26" t="e">
        <f ca="1">VLOOKUP(A187,Preencher!B:C,2,0)</f>
        <v>#NUM!</v>
      </c>
      <c r="C187" s="26" t="e">
        <f t="shared" ca="1" si="15"/>
        <v>#NUM!</v>
      </c>
      <c r="D187" s="26" t="e">
        <f t="shared" ca="1" si="13"/>
        <v>#NUM!</v>
      </c>
      <c r="E187" s="26" t="e">
        <f ca="1">VLOOKUP(A187,'Evolução do Patrimônio'!$B$18:$G$397,6,0)</f>
        <v>#NUM!</v>
      </c>
      <c r="F187" s="26" t="e">
        <f t="shared" ca="1" si="16"/>
        <v>#NUM!</v>
      </c>
      <c r="G187" s="26" t="e">
        <f t="shared" ca="1" si="14"/>
        <v>#NUM!</v>
      </c>
    </row>
    <row r="188" spans="1:7" x14ac:dyDescent="0.3">
      <c r="A188" s="25" t="e">
        <f t="shared" ca="1" si="12"/>
        <v>#NUM!</v>
      </c>
      <c r="B188" s="26" t="e">
        <f ca="1">VLOOKUP(A188,Preencher!B:C,2,0)</f>
        <v>#NUM!</v>
      </c>
      <c r="C188" s="26" t="e">
        <f t="shared" ca="1" si="15"/>
        <v>#NUM!</v>
      </c>
      <c r="D188" s="26" t="e">
        <f t="shared" ca="1" si="13"/>
        <v>#NUM!</v>
      </c>
      <c r="E188" s="26" t="e">
        <f ca="1">VLOOKUP(A188,'Evolução do Patrimônio'!$B$18:$G$397,6,0)</f>
        <v>#NUM!</v>
      </c>
      <c r="F188" s="26" t="e">
        <f t="shared" ca="1" si="16"/>
        <v>#NUM!</v>
      </c>
      <c r="G188" s="26" t="e">
        <f t="shared" ca="1" si="14"/>
        <v>#NUM!</v>
      </c>
    </row>
    <row r="189" spans="1:7" x14ac:dyDescent="0.3">
      <c r="A189" s="25" t="e">
        <f t="shared" ca="1" si="12"/>
        <v>#NUM!</v>
      </c>
      <c r="B189" s="26" t="e">
        <f ca="1">VLOOKUP(A189,Preencher!B:C,2,0)</f>
        <v>#NUM!</v>
      </c>
      <c r="C189" s="26" t="e">
        <f t="shared" ca="1" si="15"/>
        <v>#NUM!</v>
      </c>
      <c r="D189" s="26" t="e">
        <f t="shared" ca="1" si="13"/>
        <v>#NUM!</v>
      </c>
      <c r="E189" s="26" t="e">
        <f ca="1">VLOOKUP(A189,'Evolução do Patrimônio'!$B$18:$G$397,6,0)</f>
        <v>#NUM!</v>
      </c>
      <c r="F189" s="26" t="e">
        <f t="shared" ca="1" si="16"/>
        <v>#NUM!</v>
      </c>
      <c r="G189" s="26" t="e">
        <f t="shared" ca="1" si="14"/>
        <v>#NUM!</v>
      </c>
    </row>
    <row r="190" spans="1:7" x14ac:dyDescent="0.3">
      <c r="A190" s="25" t="e">
        <f t="shared" ca="1" si="12"/>
        <v>#NUM!</v>
      </c>
      <c r="B190" s="26" t="e">
        <f ca="1">VLOOKUP(A190,Preencher!B:C,2,0)</f>
        <v>#NUM!</v>
      </c>
      <c r="C190" s="26" t="e">
        <f t="shared" ca="1" si="15"/>
        <v>#NUM!</v>
      </c>
      <c r="D190" s="26" t="e">
        <f t="shared" ca="1" si="13"/>
        <v>#NUM!</v>
      </c>
      <c r="E190" s="26" t="e">
        <f ca="1">VLOOKUP(A190,'Evolução do Patrimônio'!$B$18:$G$397,6,0)</f>
        <v>#NUM!</v>
      </c>
      <c r="F190" s="26" t="e">
        <f t="shared" ca="1" si="16"/>
        <v>#NUM!</v>
      </c>
      <c r="G190" s="26" t="e">
        <f t="shared" ca="1" si="14"/>
        <v>#NUM!</v>
      </c>
    </row>
    <row r="191" spans="1:7" x14ac:dyDescent="0.3">
      <c r="A191" s="25" t="e">
        <f t="shared" ca="1" si="12"/>
        <v>#NUM!</v>
      </c>
      <c r="B191" s="26" t="e">
        <f ca="1">VLOOKUP(A191,Preencher!B:C,2,0)</f>
        <v>#NUM!</v>
      </c>
      <c r="C191" s="26" t="e">
        <f t="shared" ca="1" si="15"/>
        <v>#NUM!</v>
      </c>
      <c r="D191" s="26" t="e">
        <f t="shared" ca="1" si="13"/>
        <v>#NUM!</v>
      </c>
      <c r="E191" s="26" t="e">
        <f ca="1">VLOOKUP(A191,'Evolução do Patrimônio'!$B$18:$G$397,6,0)</f>
        <v>#NUM!</v>
      </c>
      <c r="F191" s="26" t="e">
        <f t="shared" ca="1" si="16"/>
        <v>#NUM!</v>
      </c>
      <c r="G191" s="26" t="e">
        <f t="shared" ca="1" si="14"/>
        <v>#NUM!</v>
      </c>
    </row>
    <row r="192" spans="1:7" x14ac:dyDescent="0.3">
      <c r="A192" s="25" t="e">
        <f t="shared" ca="1" si="12"/>
        <v>#NUM!</v>
      </c>
      <c r="B192" s="26" t="e">
        <f ca="1">VLOOKUP(A192,Preencher!B:C,2,0)</f>
        <v>#NUM!</v>
      </c>
      <c r="C192" s="26" t="e">
        <f t="shared" ca="1" si="15"/>
        <v>#NUM!</v>
      </c>
      <c r="D192" s="26" t="e">
        <f t="shared" ca="1" si="13"/>
        <v>#NUM!</v>
      </c>
      <c r="E192" s="26" t="e">
        <f ca="1">VLOOKUP(A192,'Evolução do Patrimônio'!$B$18:$G$397,6,0)</f>
        <v>#NUM!</v>
      </c>
      <c r="F192" s="26" t="e">
        <f t="shared" ca="1" si="16"/>
        <v>#NUM!</v>
      </c>
      <c r="G192" s="26" t="e">
        <f t="shared" ca="1" si="14"/>
        <v>#NUM!</v>
      </c>
    </row>
    <row r="193" spans="1:7" x14ac:dyDescent="0.3">
      <c r="A193" s="25" t="e">
        <f t="shared" ca="1" si="12"/>
        <v>#NUM!</v>
      </c>
      <c r="B193" s="26" t="e">
        <f ca="1">VLOOKUP(A193,Preencher!B:C,2,0)</f>
        <v>#NUM!</v>
      </c>
      <c r="C193" s="26" t="e">
        <f t="shared" ca="1" si="15"/>
        <v>#NUM!</v>
      </c>
      <c r="D193" s="26" t="e">
        <f t="shared" ca="1" si="13"/>
        <v>#NUM!</v>
      </c>
      <c r="E193" s="26" t="e">
        <f ca="1">VLOOKUP(A193,'Evolução do Patrimônio'!$B$18:$G$397,6,0)</f>
        <v>#NUM!</v>
      </c>
      <c r="F193" s="26" t="e">
        <f t="shared" ca="1" si="16"/>
        <v>#NUM!</v>
      </c>
      <c r="G193" s="26" t="e">
        <f t="shared" ca="1" si="14"/>
        <v>#NUM!</v>
      </c>
    </row>
    <row r="194" spans="1:7" x14ac:dyDescent="0.3">
      <c r="A194" s="25" t="e">
        <f t="shared" ca="1" si="12"/>
        <v>#NUM!</v>
      </c>
      <c r="B194" s="26" t="e">
        <f ca="1">VLOOKUP(A194,Preencher!B:C,2,0)</f>
        <v>#NUM!</v>
      </c>
      <c r="C194" s="26" t="e">
        <f t="shared" ca="1" si="15"/>
        <v>#NUM!</v>
      </c>
      <c r="D194" s="26" t="e">
        <f t="shared" ca="1" si="13"/>
        <v>#NUM!</v>
      </c>
      <c r="E194" s="26" t="e">
        <f ca="1">VLOOKUP(A194,'Evolução do Patrimônio'!$B$18:$G$397,6,0)</f>
        <v>#NUM!</v>
      </c>
      <c r="F194" s="26" t="e">
        <f t="shared" ca="1" si="16"/>
        <v>#NUM!</v>
      </c>
      <c r="G194" s="26" t="e">
        <f t="shared" ca="1" si="14"/>
        <v>#NUM!</v>
      </c>
    </row>
    <row r="195" spans="1:7" x14ac:dyDescent="0.3">
      <c r="A195" s="25" t="e">
        <f t="shared" ca="1" si="12"/>
        <v>#NUM!</v>
      </c>
      <c r="B195" s="26" t="e">
        <f ca="1">VLOOKUP(A195,Preencher!B:C,2,0)</f>
        <v>#NUM!</v>
      </c>
      <c r="C195" s="26" t="e">
        <f t="shared" ca="1" si="15"/>
        <v>#NUM!</v>
      </c>
      <c r="D195" s="26" t="e">
        <f t="shared" ca="1" si="13"/>
        <v>#NUM!</v>
      </c>
      <c r="E195" s="26" t="e">
        <f ca="1">VLOOKUP(A195,'Evolução do Patrimônio'!$B$18:$G$397,6,0)</f>
        <v>#NUM!</v>
      </c>
      <c r="F195" s="26" t="e">
        <f t="shared" ca="1" si="16"/>
        <v>#NUM!</v>
      </c>
      <c r="G195" s="26" t="e">
        <f t="shared" ca="1" si="14"/>
        <v>#NUM!</v>
      </c>
    </row>
    <row r="196" spans="1:7" x14ac:dyDescent="0.3">
      <c r="A196" s="25" t="e">
        <f t="shared" ref="A196:A259" ca="1" si="17">IF(A195=1,A195,IF(EDATE(A195,1)&gt;TODAY(),1,EDATE(A195,1)))</f>
        <v>#NUM!</v>
      </c>
      <c r="B196" s="26" t="e">
        <f ca="1">VLOOKUP(A196,Preencher!B:C,2,0)</f>
        <v>#NUM!</v>
      </c>
      <c r="C196" s="26" t="e">
        <f t="shared" ca="1" si="15"/>
        <v>#NUM!</v>
      </c>
      <c r="D196" s="26" t="e">
        <f t="shared" ref="D196:D259" ca="1" si="18">(C196-1)*100</f>
        <v>#NUM!</v>
      </c>
      <c r="E196" s="26" t="e">
        <f ca="1">VLOOKUP(A196,'Evolução do Patrimônio'!$B$18:$G$397,6,0)</f>
        <v>#NUM!</v>
      </c>
      <c r="F196" s="26" t="e">
        <f t="shared" ca="1" si="16"/>
        <v>#NUM!</v>
      </c>
      <c r="G196" s="26" t="e">
        <f t="shared" ref="G196:G259" ca="1" si="19">(F196-1)*100</f>
        <v>#NUM!</v>
      </c>
    </row>
    <row r="197" spans="1:7" x14ac:dyDescent="0.3">
      <c r="A197" s="25" t="e">
        <f t="shared" ca="1" si="17"/>
        <v>#NUM!</v>
      </c>
      <c r="B197" s="26" t="e">
        <f ca="1">VLOOKUP(A197,Preencher!B:C,2,0)</f>
        <v>#NUM!</v>
      </c>
      <c r="C197" s="26" t="e">
        <f t="shared" ca="1" si="15"/>
        <v>#NUM!</v>
      </c>
      <c r="D197" s="26" t="e">
        <f t="shared" ca="1" si="18"/>
        <v>#NUM!</v>
      </c>
      <c r="E197" s="26" t="e">
        <f ca="1">VLOOKUP(A197,'Evolução do Patrimônio'!$B$18:$G$397,6,0)</f>
        <v>#NUM!</v>
      </c>
      <c r="F197" s="26" t="e">
        <f t="shared" ca="1" si="16"/>
        <v>#NUM!</v>
      </c>
      <c r="G197" s="26" t="e">
        <f t="shared" ca="1" si="19"/>
        <v>#NUM!</v>
      </c>
    </row>
    <row r="198" spans="1:7" x14ac:dyDescent="0.3">
      <c r="A198" s="25" t="e">
        <f t="shared" ca="1" si="17"/>
        <v>#NUM!</v>
      </c>
      <c r="B198" s="26" t="e">
        <f ca="1">VLOOKUP(A198,Preencher!B:C,2,0)</f>
        <v>#NUM!</v>
      </c>
      <c r="C198" s="26" t="e">
        <f t="shared" ca="1" si="15"/>
        <v>#NUM!</v>
      </c>
      <c r="D198" s="26" t="e">
        <f t="shared" ca="1" si="18"/>
        <v>#NUM!</v>
      </c>
      <c r="E198" s="26" t="e">
        <f ca="1">VLOOKUP(A198,'Evolução do Patrimônio'!$B$18:$G$397,6,0)</f>
        <v>#NUM!</v>
      </c>
      <c r="F198" s="26" t="e">
        <f t="shared" ca="1" si="16"/>
        <v>#NUM!</v>
      </c>
      <c r="G198" s="26" t="e">
        <f t="shared" ca="1" si="19"/>
        <v>#NUM!</v>
      </c>
    </row>
    <row r="199" spans="1:7" x14ac:dyDescent="0.3">
      <c r="A199" s="25" t="e">
        <f t="shared" ca="1" si="17"/>
        <v>#NUM!</v>
      </c>
      <c r="B199" s="26" t="e">
        <f ca="1">VLOOKUP(A199,Preencher!B:C,2,0)</f>
        <v>#NUM!</v>
      </c>
      <c r="C199" s="26" t="e">
        <f t="shared" ca="1" si="15"/>
        <v>#NUM!</v>
      </c>
      <c r="D199" s="26" t="e">
        <f t="shared" ca="1" si="18"/>
        <v>#NUM!</v>
      </c>
      <c r="E199" s="26" t="e">
        <f ca="1">VLOOKUP(A199,'Evolução do Patrimônio'!$B$18:$G$397,6,0)</f>
        <v>#NUM!</v>
      </c>
      <c r="F199" s="26" t="e">
        <f t="shared" ca="1" si="16"/>
        <v>#NUM!</v>
      </c>
      <c r="G199" s="26" t="e">
        <f t="shared" ca="1" si="19"/>
        <v>#NUM!</v>
      </c>
    </row>
    <row r="200" spans="1:7" x14ac:dyDescent="0.3">
      <c r="A200" s="25" t="e">
        <f t="shared" ca="1" si="17"/>
        <v>#NUM!</v>
      </c>
      <c r="B200" s="26" t="e">
        <f ca="1">VLOOKUP(A200,Preencher!B:C,2,0)</f>
        <v>#NUM!</v>
      </c>
      <c r="C200" s="26" t="e">
        <f t="shared" ca="1" si="15"/>
        <v>#NUM!</v>
      </c>
      <c r="D200" s="26" t="e">
        <f t="shared" ca="1" si="18"/>
        <v>#NUM!</v>
      </c>
      <c r="E200" s="26" t="e">
        <f ca="1">VLOOKUP(A200,'Evolução do Patrimônio'!$B$18:$G$397,6,0)</f>
        <v>#NUM!</v>
      </c>
      <c r="F200" s="26" t="e">
        <f t="shared" ca="1" si="16"/>
        <v>#NUM!</v>
      </c>
      <c r="G200" s="26" t="e">
        <f t="shared" ca="1" si="19"/>
        <v>#NUM!</v>
      </c>
    </row>
    <row r="201" spans="1:7" x14ac:dyDescent="0.3">
      <c r="A201" s="25" t="e">
        <f t="shared" ca="1" si="17"/>
        <v>#NUM!</v>
      </c>
      <c r="B201" s="26" t="e">
        <f ca="1">VLOOKUP(A201,Preencher!B:C,2,0)</f>
        <v>#NUM!</v>
      </c>
      <c r="C201" s="26" t="e">
        <f t="shared" ca="1" si="15"/>
        <v>#NUM!</v>
      </c>
      <c r="D201" s="26" t="e">
        <f t="shared" ca="1" si="18"/>
        <v>#NUM!</v>
      </c>
      <c r="E201" s="26" t="e">
        <f ca="1">VLOOKUP(A201,'Evolução do Patrimônio'!$B$18:$G$397,6,0)</f>
        <v>#NUM!</v>
      </c>
      <c r="F201" s="26" t="e">
        <f t="shared" ca="1" si="16"/>
        <v>#NUM!</v>
      </c>
      <c r="G201" s="26" t="e">
        <f t="shared" ca="1" si="19"/>
        <v>#NUM!</v>
      </c>
    </row>
    <row r="202" spans="1:7" x14ac:dyDescent="0.3">
      <c r="A202" s="25" t="e">
        <f t="shared" ca="1" si="17"/>
        <v>#NUM!</v>
      </c>
      <c r="B202" s="26" t="e">
        <f ca="1">VLOOKUP(A202,Preencher!B:C,2,0)</f>
        <v>#NUM!</v>
      </c>
      <c r="C202" s="26" t="e">
        <f t="shared" ca="1" si="15"/>
        <v>#NUM!</v>
      </c>
      <c r="D202" s="26" t="e">
        <f t="shared" ca="1" si="18"/>
        <v>#NUM!</v>
      </c>
      <c r="E202" s="26" t="e">
        <f ca="1">VLOOKUP(A202,'Evolução do Patrimônio'!$B$18:$G$397,6,0)</f>
        <v>#NUM!</v>
      </c>
      <c r="F202" s="26" t="e">
        <f t="shared" ca="1" si="16"/>
        <v>#NUM!</v>
      </c>
      <c r="G202" s="26" t="e">
        <f t="shared" ca="1" si="19"/>
        <v>#NUM!</v>
      </c>
    </row>
    <row r="203" spans="1:7" x14ac:dyDescent="0.3">
      <c r="A203" s="25" t="e">
        <f t="shared" ca="1" si="17"/>
        <v>#NUM!</v>
      </c>
      <c r="B203" s="26" t="e">
        <f ca="1">VLOOKUP(A203,Preencher!B:C,2,0)</f>
        <v>#NUM!</v>
      </c>
      <c r="C203" s="26" t="e">
        <f t="shared" ca="1" si="15"/>
        <v>#NUM!</v>
      </c>
      <c r="D203" s="26" t="e">
        <f t="shared" ca="1" si="18"/>
        <v>#NUM!</v>
      </c>
      <c r="E203" s="26" t="e">
        <f ca="1">VLOOKUP(A203,'Evolução do Patrimônio'!$B$18:$G$397,6,0)</f>
        <v>#NUM!</v>
      </c>
      <c r="F203" s="26" t="e">
        <f t="shared" ca="1" si="16"/>
        <v>#NUM!</v>
      </c>
      <c r="G203" s="26" t="e">
        <f t="shared" ca="1" si="19"/>
        <v>#NUM!</v>
      </c>
    </row>
    <row r="204" spans="1:7" x14ac:dyDescent="0.3">
      <c r="A204" s="25" t="e">
        <f t="shared" ca="1" si="17"/>
        <v>#NUM!</v>
      </c>
      <c r="B204" s="26" t="e">
        <f ca="1">VLOOKUP(A204,Preencher!B:C,2,0)</f>
        <v>#NUM!</v>
      </c>
      <c r="C204" s="26" t="e">
        <f t="shared" ca="1" si="15"/>
        <v>#NUM!</v>
      </c>
      <c r="D204" s="26" t="e">
        <f t="shared" ca="1" si="18"/>
        <v>#NUM!</v>
      </c>
      <c r="E204" s="26" t="e">
        <f ca="1">VLOOKUP(A204,'Evolução do Patrimônio'!$B$18:$G$397,6,0)</f>
        <v>#NUM!</v>
      </c>
      <c r="F204" s="26" t="e">
        <f t="shared" ca="1" si="16"/>
        <v>#NUM!</v>
      </c>
      <c r="G204" s="26" t="e">
        <f t="shared" ca="1" si="19"/>
        <v>#NUM!</v>
      </c>
    </row>
    <row r="205" spans="1:7" x14ac:dyDescent="0.3">
      <c r="A205" s="25" t="e">
        <f t="shared" ca="1" si="17"/>
        <v>#NUM!</v>
      </c>
      <c r="B205" s="26" t="e">
        <f ca="1">VLOOKUP(A205,Preencher!B:C,2,0)</f>
        <v>#NUM!</v>
      </c>
      <c r="C205" s="26" t="e">
        <f t="shared" ca="1" si="15"/>
        <v>#NUM!</v>
      </c>
      <c r="D205" s="26" t="e">
        <f t="shared" ca="1" si="18"/>
        <v>#NUM!</v>
      </c>
      <c r="E205" s="26" t="e">
        <f ca="1">VLOOKUP(A205,'Evolução do Patrimônio'!$B$18:$G$397,6,0)</f>
        <v>#NUM!</v>
      </c>
      <c r="F205" s="26" t="e">
        <f t="shared" ca="1" si="16"/>
        <v>#NUM!</v>
      </c>
      <c r="G205" s="26" t="e">
        <f t="shared" ca="1" si="19"/>
        <v>#NUM!</v>
      </c>
    </row>
    <row r="206" spans="1:7" x14ac:dyDescent="0.3">
      <c r="A206" s="25" t="e">
        <f t="shared" ca="1" si="17"/>
        <v>#NUM!</v>
      </c>
      <c r="B206" s="26" t="e">
        <f ca="1">VLOOKUP(A206,Preencher!B:C,2,0)</f>
        <v>#NUM!</v>
      </c>
      <c r="C206" s="26" t="e">
        <f t="shared" ca="1" si="15"/>
        <v>#NUM!</v>
      </c>
      <c r="D206" s="26" t="e">
        <f t="shared" ca="1" si="18"/>
        <v>#NUM!</v>
      </c>
      <c r="E206" s="26" t="e">
        <f ca="1">VLOOKUP(A206,'Evolução do Patrimônio'!$B$18:$G$397,6,0)</f>
        <v>#NUM!</v>
      </c>
      <c r="F206" s="26" t="e">
        <f t="shared" ca="1" si="16"/>
        <v>#NUM!</v>
      </c>
      <c r="G206" s="26" t="e">
        <f t="shared" ca="1" si="19"/>
        <v>#NUM!</v>
      </c>
    </row>
    <row r="207" spans="1:7" x14ac:dyDescent="0.3">
      <c r="A207" s="25" t="e">
        <f t="shared" ca="1" si="17"/>
        <v>#NUM!</v>
      </c>
      <c r="B207" s="26" t="e">
        <f ca="1">VLOOKUP(A207,Preencher!B:C,2,0)</f>
        <v>#NUM!</v>
      </c>
      <c r="C207" s="26" t="e">
        <f t="shared" ca="1" si="15"/>
        <v>#NUM!</v>
      </c>
      <c r="D207" s="26" t="e">
        <f t="shared" ca="1" si="18"/>
        <v>#NUM!</v>
      </c>
      <c r="E207" s="26" t="e">
        <f ca="1">VLOOKUP(A207,'Evolução do Patrimônio'!$B$18:$G$397,6,0)</f>
        <v>#NUM!</v>
      </c>
      <c r="F207" s="26" t="e">
        <f t="shared" ca="1" si="16"/>
        <v>#NUM!</v>
      </c>
      <c r="G207" s="26" t="e">
        <f t="shared" ca="1" si="19"/>
        <v>#NUM!</v>
      </c>
    </row>
    <row r="208" spans="1:7" x14ac:dyDescent="0.3">
      <c r="A208" s="25" t="e">
        <f t="shared" ca="1" si="17"/>
        <v>#NUM!</v>
      </c>
      <c r="B208" s="26" t="e">
        <f ca="1">VLOOKUP(A208,Preencher!B:C,2,0)</f>
        <v>#NUM!</v>
      </c>
      <c r="C208" s="26" t="e">
        <f t="shared" ca="1" si="15"/>
        <v>#NUM!</v>
      </c>
      <c r="D208" s="26" t="e">
        <f t="shared" ca="1" si="18"/>
        <v>#NUM!</v>
      </c>
      <c r="E208" s="26" t="e">
        <f ca="1">VLOOKUP(A208,'Evolução do Patrimônio'!$B$18:$G$397,6,0)</f>
        <v>#NUM!</v>
      </c>
      <c r="F208" s="26" t="e">
        <f t="shared" ca="1" si="16"/>
        <v>#NUM!</v>
      </c>
      <c r="G208" s="26" t="e">
        <f t="shared" ca="1" si="19"/>
        <v>#NUM!</v>
      </c>
    </row>
    <row r="209" spans="1:7" x14ac:dyDescent="0.3">
      <c r="A209" s="25" t="e">
        <f t="shared" ca="1" si="17"/>
        <v>#NUM!</v>
      </c>
      <c r="B209" s="26" t="e">
        <f ca="1">VLOOKUP(A209,Preencher!B:C,2,0)</f>
        <v>#NUM!</v>
      </c>
      <c r="C209" s="26" t="e">
        <f t="shared" ca="1" si="15"/>
        <v>#NUM!</v>
      </c>
      <c r="D209" s="26" t="e">
        <f t="shared" ca="1" si="18"/>
        <v>#NUM!</v>
      </c>
      <c r="E209" s="26" t="e">
        <f ca="1">VLOOKUP(A209,'Evolução do Patrimônio'!$B$18:$G$397,6,0)</f>
        <v>#NUM!</v>
      </c>
      <c r="F209" s="26" t="e">
        <f t="shared" ca="1" si="16"/>
        <v>#NUM!</v>
      </c>
      <c r="G209" s="26" t="e">
        <f t="shared" ca="1" si="19"/>
        <v>#NUM!</v>
      </c>
    </row>
    <row r="210" spans="1:7" x14ac:dyDescent="0.3">
      <c r="A210" s="25" t="e">
        <f t="shared" ca="1" si="17"/>
        <v>#NUM!</v>
      </c>
      <c r="B210" s="26" t="e">
        <f ca="1">VLOOKUP(A210,Preencher!B:C,2,0)</f>
        <v>#NUM!</v>
      </c>
      <c r="C210" s="26" t="e">
        <f t="shared" ca="1" si="15"/>
        <v>#NUM!</v>
      </c>
      <c r="D210" s="26" t="e">
        <f t="shared" ca="1" si="18"/>
        <v>#NUM!</v>
      </c>
      <c r="E210" s="26" t="e">
        <f ca="1">VLOOKUP(A210,'Evolução do Patrimônio'!$B$18:$G$397,6,0)</f>
        <v>#NUM!</v>
      </c>
      <c r="F210" s="26" t="e">
        <f t="shared" ca="1" si="16"/>
        <v>#NUM!</v>
      </c>
      <c r="G210" s="26" t="e">
        <f t="shared" ca="1" si="19"/>
        <v>#NUM!</v>
      </c>
    </row>
    <row r="211" spans="1:7" x14ac:dyDescent="0.3">
      <c r="A211" s="25" t="e">
        <f t="shared" ca="1" si="17"/>
        <v>#NUM!</v>
      </c>
      <c r="B211" s="26" t="e">
        <f ca="1">VLOOKUP(A211,Preencher!B:C,2,0)</f>
        <v>#NUM!</v>
      </c>
      <c r="C211" s="26" t="e">
        <f t="shared" ca="1" si="15"/>
        <v>#NUM!</v>
      </c>
      <c r="D211" s="26" t="e">
        <f t="shared" ca="1" si="18"/>
        <v>#NUM!</v>
      </c>
      <c r="E211" s="26" t="e">
        <f ca="1">VLOOKUP(A211,'Evolução do Patrimônio'!$B$18:$G$397,6,0)</f>
        <v>#NUM!</v>
      </c>
      <c r="F211" s="26" t="e">
        <f t="shared" ca="1" si="16"/>
        <v>#NUM!</v>
      </c>
      <c r="G211" s="26" t="e">
        <f t="shared" ca="1" si="19"/>
        <v>#NUM!</v>
      </c>
    </row>
    <row r="212" spans="1:7" x14ac:dyDescent="0.3">
      <c r="A212" s="25" t="e">
        <f t="shared" ca="1" si="17"/>
        <v>#NUM!</v>
      </c>
      <c r="B212" s="26" t="e">
        <f ca="1">VLOOKUP(A212,Preencher!B:C,2,0)</f>
        <v>#NUM!</v>
      </c>
      <c r="C212" s="26" t="e">
        <f t="shared" ca="1" si="15"/>
        <v>#NUM!</v>
      </c>
      <c r="D212" s="26" t="e">
        <f t="shared" ca="1" si="18"/>
        <v>#NUM!</v>
      </c>
      <c r="E212" s="26" t="e">
        <f ca="1">VLOOKUP(A212,'Evolução do Patrimônio'!$B$18:$G$397,6,0)</f>
        <v>#NUM!</v>
      </c>
      <c r="F212" s="26" t="e">
        <f t="shared" ca="1" si="16"/>
        <v>#NUM!</v>
      </c>
      <c r="G212" s="26" t="e">
        <f t="shared" ca="1" si="19"/>
        <v>#NUM!</v>
      </c>
    </row>
    <row r="213" spans="1:7" x14ac:dyDescent="0.3">
      <c r="A213" s="25" t="e">
        <f t="shared" ca="1" si="17"/>
        <v>#NUM!</v>
      </c>
      <c r="B213" s="26" t="e">
        <f ca="1">VLOOKUP(A213,Preencher!B:C,2,0)</f>
        <v>#NUM!</v>
      </c>
      <c r="C213" s="26" t="e">
        <f t="shared" ca="1" si="15"/>
        <v>#NUM!</v>
      </c>
      <c r="D213" s="26" t="e">
        <f t="shared" ca="1" si="18"/>
        <v>#NUM!</v>
      </c>
      <c r="E213" s="26" t="e">
        <f ca="1">VLOOKUP(A213,'Evolução do Patrimônio'!$B$18:$G$397,6,0)</f>
        <v>#NUM!</v>
      </c>
      <c r="F213" s="26" t="e">
        <f t="shared" ca="1" si="16"/>
        <v>#NUM!</v>
      </c>
      <c r="G213" s="26" t="e">
        <f t="shared" ca="1" si="19"/>
        <v>#NUM!</v>
      </c>
    </row>
    <row r="214" spans="1:7" x14ac:dyDescent="0.3">
      <c r="A214" s="25" t="e">
        <f t="shared" ca="1" si="17"/>
        <v>#NUM!</v>
      </c>
      <c r="B214" s="26" t="e">
        <f ca="1">VLOOKUP(A214,Preencher!B:C,2,0)</f>
        <v>#NUM!</v>
      </c>
      <c r="C214" s="26" t="e">
        <f t="shared" ref="C214:C277" ca="1" si="20">(1+B214/100)*C213</f>
        <v>#NUM!</v>
      </c>
      <c r="D214" s="26" t="e">
        <f t="shared" ca="1" si="18"/>
        <v>#NUM!</v>
      </c>
      <c r="E214" s="26" t="e">
        <f ca="1">VLOOKUP(A214,'Evolução do Patrimônio'!$B$18:$G$397,6,0)</f>
        <v>#NUM!</v>
      </c>
      <c r="F214" s="26" t="e">
        <f t="shared" ref="F214:F277" ca="1" si="21">(1+E214/100)*F213</f>
        <v>#NUM!</v>
      </c>
      <c r="G214" s="26" t="e">
        <f t="shared" ca="1" si="19"/>
        <v>#NUM!</v>
      </c>
    </row>
    <row r="215" spans="1:7" x14ac:dyDescent="0.3">
      <c r="A215" s="25" t="e">
        <f t="shared" ca="1" si="17"/>
        <v>#NUM!</v>
      </c>
      <c r="B215" s="26" t="e">
        <f ca="1">VLOOKUP(A215,Preencher!B:C,2,0)</f>
        <v>#NUM!</v>
      </c>
      <c r="C215" s="26" t="e">
        <f t="shared" ca="1" si="20"/>
        <v>#NUM!</v>
      </c>
      <c r="D215" s="26" t="e">
        <f t="shared" ca="1" si="18"/>
        <v>#NUM!</v>
      </c>
      <c r="E215" s="26" t="e">
        <f ca="1">VLOOKUP(A215,'Evolução do Patrimônio'!$B$18:$G$397,6,0)</f>
        <v>#NUM!</v>
      </c>
      <c r="F215" s="26" t="e">
        <f t="shared" ca="1" si="21"/>
        <v>#NUM!</v>
      </c>
      <c r="G215" s="26" t="e">
        <f t="shared" ca="1" si="19"/>
        <v>#NUM!</v>
      </c>
    </row>
    <row r="216" spans="1:7" x14ac:dyDescent="0.3">
      <c r="A216" s="25" t="e">
        <f t="shared" ca="1" si="17"/>
        <v>#NUM!</v>
      </c>
      <c r="B216" s="26" t="e">
        <f ca="1">VLOOKUP(A216,Preencher!B:C,2,0)</f>
        <v>#NUM!</v>
      </c>
      <c r="C216" s="26" t="e">
        <f t="shared" ca="1" si="20"/>
        <v>#NUM!</v>
      </c>
      <c r="D216" s="26" t="e">
        <f t="shared" ca="1" si="18"/>
        <v>#NUM!</v>
      </c>
      <c r="E216" s="26" t="e">
        <f ca="1">VLOOKUP(A216,'Evolução do Patrimônio'!$B$18:$G$397,6,0)</f>
        <v>#NUM!</v>
      </c>
      <c r="F216" s="26" t="e">
        <f t="shared" ca="1" si="21"/>
        <v>#NUM!</v>
      </c>
      <c r="G216" s="26" t="e">
        <f t="shared" ca="1" si="19"/>
        <v>#NUM!</v>
      </c>
    </row>
    <row r="217" spans="1:7" x14ac:dyDescent="0.3">
      <c r="A217" s="25" t="e">
        <f t="shared" ca="1" si="17"/>
        <v>#NUM!</v>
      </c>
      <c r="B217" s="26" t="e">
        <f ca="1">VLOOKUP(A217,Preencher!B:C,2,0)</f>
        <v>#NUM!</v>
      </c>
      <c r="C217" s="26" t="e">
        <f t="shared" ca="1" si="20"/>
        <v>#NUM!</v>
      </c>
      <c r="D217" s="26" t="e">
        <f t="shared" ca="1" si="18"/>
        <v>#NUM!</v>
      </c>
      <c r="E217" s="26" t="e">
        <f ca="1">VLOOKUP(A217,'Evolução do Patrimônio'!$B$18:$G$397,6,0)</f>
        <v>#NUM!</v>
      </c>
      <c r="F217" s="26" t="e">
        <f t="shared" ca="1" si="21"/>
        <v>#NUM!</v>
      </c>
      <c r="G217" s="26" t="e">
        <f t="shared" ca="1" si="19"/>
        <v>#NUM!</v>
      </c>
    </row>
    <row r="218" spans="1:7" x14ac:dyDescent="0.3">
      <c r="A218" s="25" t="e">
        <f t="shared" ca="1" si="17"/>
        <v>#NUM!</v>
      </c>
      <c r="B218" s="26" t="e">
        <f ca="1">VLOOKUP(A218,Preencher!B:C,2,0)</f>
        <v>#NUM!</v>
      </c>
      <c r="C218" s="26" t="e">
        <f t="shared" ca="1" si="20"/>
        <v>#NUM!</v>
      </c>
      <c r="D218" s="26" t="e">
        <f t="shared" ca="1" si="18"/>
        <v>#NUM!</v>
      </c>
      <c r="E218" s="26" t="e">
        <f ca="1">VLOOKUP(A218,'Evolução do Patrimônio'!$B$18:$G$397,6,0)</f>
        <v>#NUM!</v>
      </c>
      <c r="F218" s="26" t="e">
        <f t="shared" ca="1" si="21"/>
        <v>#NUM!</v>
      </c>
      <c r="G218" s="26" t="e">
        <f t="shared" ca="1" si="19"/>
        <v>#NUM!</v>
      </c>
    </row>
    <row r="219" spans="1:7" x14ac:dyDescent="0.3">
      <c r="A219" s="25" t="e">
        <f t="shared" ca="1" si="17"/>
        <v>#NUM!</v>
      </c>
      <c r="B219" s="26" t="e">
        <f ca="1">VLOOKUP(A219,Preencher!B:C,2,0)</f>
        <v>#NUM!</v>
      </c>
      <c r="C219" s="26" t="e">
        <f t="shared" ca="1" si="20"/>
        <v>#NUM!</v>
      </c>
      <c r="D219" s="26" t="e">
        <f t="shared" ca="1" si="18"/>
        <v>#NUM!</v>
      </c>
      <c r="E219" s="26" t="e">
        <f ca="1">VLOOKUP(A219,'Evolução do Patrimônio'!$B$18:$G$397,6,0)</f>
        <v>#NUM!</v>
      </c>
      <c r="F219" s="26" t="e">
        <f t="shared" ca="1" si="21"/>
        <v>#NUM!</v>
      </c>
      <c r="G219" s="26" t="e">
        <f t="shared" ca="1" si="19"/>
        <v>#NUM!</v>
      </c>
    </row>
    <row r="220" spans="1:7" x14ac:dyDescent="0.3">
      <c r="A220" s="25" t="e">
        <f t="shared" ca="1" si="17"/>
        <v>#NUM!</v>
      </c>
      <c r="B220" s="26" t="e">
        <f ca="1">VLOOKUP(A220,Preencher!B:C,2,0)</f>
        <v>#NUM!</v>
      </c>
      <c r="C220" s="26" t="e">
        <f t="shared" ca="1" si="20"/>
        <v>#NUM!</v>
      </c>
      <c r="D220" s="26" t="e">
        <f t="shared" ca="1" si="18"/>
        <v>#NUM!</v>
      </c>
      <c r="E220" s="26" t="e">
        <f ca="1">VLOOKUP(A220,'Evolução do Patrimônio'!$B$18:$G$397,6,0)</f>
        <v>#NUM!</v>
      </c>
      <c r="F220" s="26" t="e">
        <f t="shared" ca="1" si="21"/>
        <v>#NUM!</v>
      </c>
      <c r="G220" s="26" t="e">
        <f t="shared" ca="1" si="19"/>
        <v>#NUM!</v>
      </c>
    </row>
    <row r="221" spans="1:7" x14ac:dyDescent="0.3">
      <c r="A221" s="25" t="e">
        <f t="shared" ca="1" si="17"/>
        <v>#NUM!</v>
      </c>
      <c r="B221" s="26" t="e">
        <f ca="1">VLOOKUP(A221,Preencher!B:C,2,0)</f>
        <v>#NUM!</v>
      </c>
      <c r="C221" s="26" t="e">
        <f t="shared" ca="1" si="20"/>
        <v>#NUM!</v>
      </c>
      <c r="D221" s="26" t="e">
        <f t="shared" ca="1" si="18"/>
        <v>#NUM!</v>
      </c>
      <c r="E221" s="26" t="e">
        <f ca="1">VLOOKUP(A221,'Evolução do Patrimônio'!$B$18:$G$397,6,0)</f>
        <v>#NUM!</v>
      </c>
      <c r="F221" s="26" t="e">
        <f t="shared" ca="1" si="21"/>
        <v>#NUM!</v>
      </c>
      <c r="G221" s="26" t="e">
        <f t="shared" ca="1" si="19"/>
        <v>#NUM!</v>
      </c>
    </row>
    <row r="222" spans="1:7" x14ac:dyDescent="0.3">
      <c r="A222" s="25" t="e">
        <f t="shared" ca="1" si="17"/>
        <v>#NUM!</v>
      </c>
      <c r="B222" s="26" t="e">
        <f ca="1">VLOOKUP(A222,Preencher!B:C,2,0)</f>
        <v>#NUM!</v>
      </c>
      <c r="C222" s="26" t="e">
        <f t="shared" ca="1" si="20"/>
        <v>#NUM!</v>
      </c>
      <c r="D222" s="26" t="e">
        <f t="shared" ca="1" si="18"/>
        <v>#NUM!</v>
      </c>
      <c r="E222" s="26" t="e">
        <f ca="1">VLOOKUP(A222,'Evolução do Patrimônio'!$B$18:$G$397,6,0)</f>
        <v>#NUM!</v>
      </c>
      <c r="F222" s="26" t="e">
        <f t="shared" ca="1" si="21"/>
        <v>#NUM!</v>
      </c>
      <c r="G222" s="26" t="e">
        <f t="shared" ca="1" si="19"/>
        <v>#NUM!</v>
      </c>
    </row>
    <row r="223" spans="1:7" x14ac:dyDescent="0.3">
      <c r="A223" s="25" t="e">
        <f t="shared" ca="1" si="17"/>
        <v>#NUM!</v>
      </c>
      <c r="B223" s="26" t="e">
        <f ca="1">VLOOKUP(A223,Preencher!B:C,2,0)</f>
        <v>#NUM!</v>
      </c>
      <c r="C223" s="26" t="e">
        <f t="shared" ca="1" si="20"/>
        <v>#NUM!</v>
      </c>
      <c r="D223" s="26" t="e">
        <f t="shared" ca="1" si="18"/>
        <v>#NUM!</v>
      </c>
      <c r="E223" s="26" t="e">
        <f ca="1">VLOOKUP(A223,'Evolução do Patrimônio'!$B$18:$G$397,6,0)</f>
        <v>#NUM!</v>
      </c>
      <c r="F223" s="26" t="e">
        <f t="shared" ca="1" si="21"/>
        <v>#NUM!</v>
      </c>
      <c r="G223" s="26" t="e">
        <f t="shared" ca="1" si="19"/>
        <v>#NUM!</v>
      </c>
    </row>
    <row r="224" spans="1:7" x14ac:dyDescent="0.3">
      <c r="A224" s="25" t="e">
        <f t="shared" ca="1" si="17"/>
        <v>#NUM!</v>
      </c>
      <c r="B224" s="26" t="e">
        <f ca="1">VLOOKUP(A224,Preencher!B:C,2,0)</f>
        <v>#NUM!</v>
      </c>
      <c r="C224" s="26" t="e">
        <f t="shared" ca="1" si="20"/>
        <v>#NUM!</v>
      </c>
      <c r="D224" s="26" t="e">
        <f t="shared" ca="1" si="18"/>
        <v>#NUM!</v>
      </c>
      <c r="E224" s="26" t="e">
        <f ca="1">VLOOKUP(A224,'Evolução do Patrimônio'!$B$18:$G$397,6,0)</f>
        <v>#NUM!</v>
      </c>
      <c r="F224" s="26" t="e">
        <f t="shared" ca="1" si="21"/>
        <v>#NUM!</v>
      </c>
      <c r="G224" s="26" t="e">
        <f t="shared" ca="1" si="19"/>
        <v>#NUM!</v>
      </c>
    </row>
    <row r="225" spans="1:7" x14ac:dyDescent="0.3">
      <c r="A225" s="25" t="e">
        <f t="shared" ca="1" si="17"/>
        <v>#NUM!</v>
      </c>
      <c r="B225" s="26" t="e">
        <f ca="1">VLOOKUP(A225,Preencher!B:C,2,0)</f>
        <v>#NUM!</v>
      </c>
      <c r="C225" s="26" t="e">
        <f t="shared" ca="1" si="20"/>
        <v>#NUM!</v>
      </c>
      <c r="D225" s="26" t="e">
        <f t="shared" ca="1" si="18"/>
        <v>#NUM!</v>
      </c>
      <c r="E225" s="26" t="e">
        <f ca="1">VLOOKUP(A225,'Evolução do Patrimônio'!$B$18:$G$397,6,0)</f>
        <v>#NUM!</v>
      </c>
      <c r="F225" s="26" t="e">
        <f t="shared" ca="1" si="21"/>
        <v>#NUM!</v>
      </c>
      <c r="G225" s="26" t="e">
        <f t="shared" ca="1" si="19"/>
        <v>#NUM!</v>
      </c>
    </row>
    <row r="226" spans="1:7" x14ac:dyDescent="0.3">
      <c r="A226" s="25" t="e">
        <f t="shared" ca="1" si="17"/>
        <v>#NUM!</v>
      </c>
      <c r="B226" s="26" t="e">
        <f ca="1">VLOOKUP(A226,Preencher!B:C,2,0)</f>
        <v>#NUM!</v>
      </c>
      <c r="C226" s="26" t="e">
        <f t="shared" ca="1" si="20"/>
        <v>#NUM!</v>
      </c>
      <c r="D226" s="26" t="e">
        <f t="shared" ca="1" si="18"/>
        <v>#NUM!</v>
      </c>
      <c r="E226" s="26" t="e">
        <f ca="1">VLOOKUP(A226,'Evolução do Patrimônio'!$B$18:$G$397,6,0)</f>
        <v>#NUM!</v>
      </c>
      <c r="F226" s="26" t="e">
        <f t="shared" ca="1" si="21"/>
        <v>#NUM!</v>
      </c>
      <c r="G226" s="26" t="e">
        <f t="shared" ca="1" si="19"/>
        <v>#NUM!</v>
      </c>
    </row>
    <row r="227" spans="1:7" x14ac:dyDescent="0.3">
      <c r="A227" s="25" t="e">
        <f t="shared" ca="1" si="17"/>
        <v>#NUM!</v>
      </c>
      <c r="B227" s="26" t="e">
        <f ca="1">VLOOKUP(A227,Preencher!B:C,2,0)</f>
        <v>#NUM!</v>
      </c>
      <c r="C227" s="26" t="e">
        <f t="shared" ca="1" si="20"/>
        <v>#NUM!</v>
      </c>
      <c r="D227" s="26" t="e">
        <f t="shared" ca="1" si="18"/>
        <v>#NUM!</v>
      </c>
      <c r="E227" s="26" t="e">
        <f ca="1">VLOOKUP(A227,'Evolução do Patrimônio'!$B$18:$G$397,6,0)</f>
        <v>#NUM!</v>
      </c>
      <c r="F227" s="26" t="e">
        <f t="shared" ca="1" si="21"/>
        <v>#NUM!</v>
      </c>
      <c r="G227" s="26" t="e">
        <f t="shared" ca="1" si="19"/>
        <v>#NUM!</v>
      </c>
    </row>
    <row r="228" spans="1:7" x14ac:dyDescent="0.3">
      <c r="A228" s="25" t="e">
        <f t="shared" ca="1" si="17"/>
        <v>#NUM!</v>
      </c>
      <c r="B228" s="26" t="e">
        <f ca="1">VLOOKUP(A228,Preencher!B:C,2,0)</f>
        <v>#NUM!</v>
      </c>
      <c r="C228" s="26" t="e">
        <f t="shared" ca="1" si="20"/>
        <v>#NUM!</v>
      </c>
      <c r="D228" s="26" t="e">
        <f t="shared" ca="1" si="18"/>
        <v>#NUM!</v>
      </c>
      <c r="E228" s="26" t="e">
        <f ca="1">VLOOKUP(A228,'Evolução do Patrimônio'!$B$18:$G$397,6,0)</f>
        <v>#NUM!</v>
      </c>
      <c r="F228" s="26" t="e">
        <f t="shared" ca="1" si="21"/>
        <v>#NUM!</v>
      </c>
      <c r="G228" s="26" t="e">
        <f t="shared" ca="1" si="19"/>
        <v>#NUM!</v>
      </c>
    </row>
    <row r="229" spans="1:7" x14ac:dyDescent="0.3">
      <c r="A229" s="25" t="e">
        <f t="shared" ca="1" si="17"/>
        <v>#NUM!</v>
      </c>
      <c r="B229" s="26" t="e">
        <f ca="1">VLOOKUP(A229,Preencher!B:C,2,0)</f>
        <v>#NUM!</v>
      </c>
      <c r="C229" s="26" t="e">
        <f t="shared" ca="1" si="20"/>
        <v>#NUM!</v>
      </c>
      <c r="D229" s="26" t="e">
        <f t="shared" ca="1" si="18"/>
        <v>#NUM!</v>
      </c>
      <c r="E229" s="26" t="e">
        <f ca="1">VLOOKUP(A229,'Evolução do Patrimônio'!$B$18:$G$397,6,0)</f>
        <v>#NUM!</v>
      </c>
      <c r="F229" s="26" t="e">
        <f t="shared" ca="1" si="21"/>
        <v>#NUM!</v>
      </c>
      <c r="G229" s="26" t="e">
        <f t="shared" ca="1" si="19"/>
        <v>#NUM!</v>
      </c>
    </row>
    <row r="230" spans="1:7" x14ac:dyDescent="0.3">
      <c r="A230" s="25" t="e">
        <f t="shared" ca="1" si="17"/>
        <v>#NUM!</v>
      </c>
      <c r="B230" s="26" t="e">
        <f ca="1">VLOOKUP(A230,Preencher!B:C,2,0)</f>
        <v>#NUM!</v>
      </c>
      <c r="C230" s="26" t="e">
        <f t="shared" ca="1" si="20"/>
        <v>#NUM!</v>
      </c>
      <c r="D230" s="26" t="e">
        <f t="shared" ca="1" si="18"/>
        <v>#NUM!</v>
      </c>
      <c r="E230" s="26" t="e">
        <f ca="1">VLOOKUP(A230,'Evolução do Patrimônio'!$B$18:$G$397,6,0)</f>
        <v>#NUM!</v>
      </c>
      <c r="F230" s="26" t="e">
        <f t="shared" ca="1" si="21"/>
        <v>#NUM!</v>
      </c>
      <c r="G230" s="26" t="e">
        <f t="shared" ca="1" si="19"/>
        <v>#NUM!</v>
      </c>
    </row>
    <row r="231" spans="1:7" x14ac:dyDescent="0.3">
      <c r="A231" s="25" t="e">
        <f t="shared" ca="1" si="17"/>
        <v>#NUM!</v>
      </c>
      <c r="B231" s="26" t="e">
        <f ca="1">VLOOKUP(A231,Preencher!B:C,2,0)</f>
        <v>#NUM!</v>
      </c>
      <c r="C231" s="26" t="e">
        <f t="shared" ca="1" si="20"/>
        <v>#NUM!</v>
      </c>
      <c r="D231" s="26" t="e">
        <f t="shared" ca="1" si="18"/>
        <v>#NUM!</v>
      </c>
      <c r="E231" s="26" t="e">
        <f ca="1">VLOOKUP(A231,'Evolução do Patrimônio'!$B$18:$G$397,6,0)</f>
        <v>#NUM!</v>
      </c>
      <c r="F231" s="26" t="e">
        <f t="shared" ca="1" si="21"/>
        <v>#NUM!</v>
      </c>
      <c r="G231" s="26" t="e">
        <f t="shared" ca="1" si="19"/>
        <v>#NUM!</v>
      </c>
    </row>
    <row r="232" spans="1:7" x14ac:dyDescent="0.3">
      <c r="A232" s="25" t="e">
        <f t="shared" ca="1" si="17"/>
        <v>#NUM!</v>
      </c>
      <c r="B232" s="26" t="e">
        <f ca="1">VLOOKUP(A232,Preencher!B:C,2,0)</f>
        <v>#NUM!</v>
      </c>
      <c r="C232" s="26" t="e">
        <f t="shared" ca="1" si="20"/>
        <v>#NUM!</v>
      </c>
      <c r="D232" s="26" t="e">
        <f t="shared" ca="1" si="18"/>
        <v>#NUM!</v>
      </c>
      <c r="E232" s="26" t="e">
        <f ca="1">VLOOKUP(A232,'Evolução do Patrimônio'!$B$18:$G$397,6,0)</f>
        <v>#NUM!</v>
      </c>
      <c r="F232" s="26" t="e">
        <f t="shared" ca="1" si="21"/>
        <v>#NUM!</v>
      </c>
      <c r="G232" s="26" t="e">
        <f t="shared" ca="1" si="19"/>
        <v>#NUM!</v>
      </c>
    </row>
    <row r="233" spans="1:7" x14ac:dyDescent="0.3">
      <c r="A233" s="25" t="e">
        <f t="shared" ca="1" si="17"/>
        <v>#NUM!</v>
      </c>
      <c r="B233" s="26" t="e">
        <f ca="1">VLOOKUP(A233,Preencher!B:C,2,0)</f>
        <v>#NUM!</v>
      </c>
      <c r="C233" s="26" t="e">
        <f t="shared" ca="1" si="20"/>
        <v>#NUM!</v>
      </c>
      <c r="D233" s="26" t="e">
        <f t="shared" ca="1" si="18"/>
        <v>#NUM!</v>
      </c>
      <c r="E233" s="26" t="e">
        <f ca="1">VLOOKUP(A233,'Evolução do Patrimônio'!$B$18:$G$397,6,0)</f>
        <v>#NUM!</v>
      </c>
      <c r="F233" s="26" t="e">
        <f t="shared" ca="1" si="21"/>
        <v>#NUM!</v>
      </c>
      <c r="G233" s="26" t="e">
        <f t="shared" ca="1" si="19"/>
        <v>#NUM!</v>
      </c>
    </row>
    <row r="234" spans="1:7" x14ac:dyDescent="0.3">
      <c r="A234" s="25" t="e">
        <f t="shared" ca="1" si="17"/>
        <v>#NUM!</v>
      </c>
      <c r="B234" s="26" t="e">
        <f ca="1">VLOOKUP(A234,Preencher!B:C,2,0)</f>
        <v>#NUM!</v>
      </c>
      <c r="C234" s="26" t="e">
        <f t="shared" ca="1" si="20"/>
        <v>#NUM!</v>
      </c>
      <c r="D234" s="26" t="e">
        <f t="shared" ca="1" si="18"/>
        <v>#NUM!</v>
      </c>
      <c r="E234" s="26" t="e">
        <f ca="1">VLOOKUP(A234,'Evolução do Patrimônio'!$B$18:$G$397,6,0)</f>
        <v>#NUM!</v>
      </c>
      <c r="F234" s="26" t="e">
        <f t="shared" ca="1" si="21"/>
        <v>#NUM!</v>
      </c>
      <c r="G234" s="26" t="e">
        <f t="shared" ca="1" si="19"/>
        <v>#NUM!</v>
      </c>
    </row>
    <row r="235" spans="1:7" x14ac:dyDescent="0.3">
      <c r="A235" s="25" t="e">
        <f t="shared" ca="1" si="17"/>
        <v>#NUM!</v>
      </c>
      <c r="B235" s="26" t="e">
        <f ca="1">VLOOKUP(A235,Preencher!B:C,2,0)</f>
        <v>#NUM!</v>
      </c>
      <c r="C235" s="26" t="e">
        <f t="shared" ca="1" si="20"/>
        <v>#NUM!</v>
      </c>
      <c r="D235" s="26" t="e">
        <f t="shared" ca="1" si="18"/>
        <v>#NUM!</v>
      </c>
      <c r="E235" s="26" t="e">
        <f ca="1">VLOOKUP(A235,'Evolução do Patrimônio'!$B$18:$G$397,6,0)</f>
        <v>#NUM!</v>
      </c>
      <c r="F235" s="26" t="e">
        <f t="shared" ca="1" si="21"/>
        <v>#NUM!</v>
      </c>
      <c r="G235" s="26" t="e">
        <f t="shared" ca="1" si="19"/>
        <v>#NUM!</v>
      </c>
    </row>
    <row r="236" spans="1:7" x14ac:dyDescent="0.3">
      <c r="A236" s="25" t="e">
        <f t="shared" ca="1" si="17"/>
        <v>#NUM!</v>
      </c>
      <c r="B236" s="26" t="e">
        <f ca="1">VLOOKUP(A236,Preencher!B:C,2,0)</f>
        <v>#NUM!</v>
      </c>
      <c r="C236" s="26" t="e">
        <f t="shared" ca="1" si="20"/>
        <v>#NUM!</v>
      </c>
      <c r="D236" s="26" t="e">
        <f t="shared" ca="1" si="18"/>
        <v>#NUM!</v>
      </c>
      <c r="E236" s="26" t="e">
        <f ca="1">VLOOKUP(A236,'Evolução do Patrimônio'!$B$18:$G$397,6,0)</f>
        <v>#NUM!</v>
      </c>
      <c r="F236" s="26" t="e">
        <f t="shared" ca="1" si="21"/>
        <v>#NUM!</v>
      </c>
      <c r="G236" s="26" t="e">
        <f t="shared" ca="1" si="19"/>
        <v>#NUM!</v>
      </c>
    </row>
    <row r="237" spans="1:7" x14ac:dyDescent="0.3">
      <c r="A237" s="25" t="e">
        <f t="shared" ca="1" si="17"/>
        <v>#NUM!</v>
      </c>
      <c r="B237" s="26" t="e">
        <f ca="1">VLOOKUP(A237,Preencher!B:C,2,0)</f>
        <v>#NUM!</v>
      </c>
      <c r="C237" s="26" t="e">
        <f t="shared" ca="1" si="20"/>
        <v>#NUM!</v>
      </c>
      <c r="D237" s="26" t="e">
        <f t="shared" ca="1" si="18"/>
        <v>#NUM!</v>
      </c>
      <c r="E237" s="26" t="e">
        <f ca="1">VLOOKUP(A237,'Evolução do Patrimônio'!$B$18:$G$397,6,0)</f>
        <v>#NUM!</v>
      </c>
      <c r="F237" s="26" t="e">
        <f t="shared" ca="1" si="21"/>
        <v>#NUM!</v>
      </c>
      <c r="G237" s="26" t="e">
        <f t="shared" ca="1" si="19"/>
        <v>#NUM!</v>
      </c>
    </row>
    <row r="238" spans="1:7" x14ac:dyDescent="0.3">
      <c r="A238" s="25" t="e">
        <f t="shared" ca="1" si="17"/>
        <v>#NUM!</v>
      </c>
      <c r="B238" s="26" t="e">
        <f ca="1">VLOOKUP(A238,Preencher!B:C,2,0)</f>
        <v>#NUM!</v>
      </c>
      <c r="C238" s="26" t="e">
        <f t="shared" ca="1" si="20"/>
        <v>#NUM!</v>
      </c>
      <c r="D238" s="26" t="e">
        <f t="shared" ca="1" si="18"/>
        <v>#NUM!</v>
      </c>
      <c r="E238" s="26" t="e">
        <f ca="1">VLOOKUP(A238,'Evolução do Patrimônio'!$B$18:$G$397,6,0)</f>
        <v>#NUM!</v>
      </c>
      <c r="F238" s="26" t="e">
        <f t="shared" ca="1" si="21"/>
        <v>#NUM!</v>
      </c>
      <c r="G238" s="26" t="e">
        <f t="shared" ca="1" si="19"/>
        <v>#NUM!</v>
      </c>
    </row>
    <row r="239" spans="1:7" x14ac:dyDescent="0.3">
      <c r="A239" s="25" t="e">
        <f t="shared" ca="1" si="17"/>
        <v>#NUM!</v>
      </c>
      <c r="B239" s="26" t="e">
        <f ca="1">VLOOKUP(A239,Preencher!B:C,2,0)</f>
        <v>#NUM!</v>
      </c>
      <c r="C239" s="26" t="e">
        <f t="shared" ca="1" si="20"/>
        <v>#NUM!</v>
      </c>
      <c r="D239" s="26" t="e">
        <f t="shared" ca="1" si="18"/>
        <v>#NUM!</v>
      </c>
      <c r="E239" s="26" t="e">
        <f ca="1">VLOOKUP(A239,'Evolução do Patrimônio'!$B$18:$G$397,6,0)</f>
        <v>#NUM!</v>
      </c>
      <c r="F239" s="26" t="e">
        <f t="shared" ca="1" si="21"/>
        <v>#NUM!</v>
      </c>
      <c r="G239" s="26" t="e">
        <f t="shared" ca="1" si="19"/>
        <v>#NUM!</v>
      </c>
    </row>
    <row r="240" spans="1:7" x14ac:dyDescent="0.3">
      <c r="A240" s="25" t="e">
        <f t="shared" ca="1" si="17"/>
        <v>#NUM!</v>
      </c>
      <c r="B240" s="26" t="e">
        <f ca="1">VLOOKUP(A240,Preencher!B:C,2,0)</f>
        <v>#NUM!</v>
      </c>
      <c r="C240" s="26" t="e">
        <f t="shared" ca="1" si="20"/>
        <v>#NUM!</v>
      </c>
      <c r="D240" s="26" t="e">
        <f t="shared" ca="1" si="18"/>
        <v>#NUM!</v>
      </c>
      <c r="E240" s="26" t="e">
        <f ca="1">VLOOKUP(A240,'Evolução do Patrimônio'!$B$18:$G$397,6,0)</f>
        <v>#NUM!</v>
      </c>
      <c r="F240" s="26" t="e">
        <f t="shared" ca="1" si="21"/>
        <v>#NUM!</v>
      </c>
      <c r="G240" s="26" t="e">
        <f t="shared" ca="1" si="19"/>
        <v>#NUM!</v>
      </c>
    </row>
    <row r="241" spans="1:7" x14ac:dyDescent="0.3">
      <c r="A241" s="25" t="e">
        <f t="shared" ca="1" si="17"/>
        <v>#NUM!</v>
      </c>
      <c r="B241" s="26" t="e">
        <f ca="1">VLOOKUP(A241,Preencher!B:C,2,0)</f>
        <v>#NUM!</v>
      </c>
      <c r="C241" s="26" t="e">
        <f t="shared" ca="1" si="20"/>
        <v>#NUM!</v>
      </c>
      <c r="D241" s="26" t="e">
        <f t="shared" ca="1" si="18"/>
        <v>#NUM!</v>
      </c>
      <c r="E241" s="26" t="e">
        <f ca="1">VLOOKUP(A241,'Evolução do Patrimônio'!$B$18:$G$397,6,0)</f>
        <v>#NUM!</v>
      </c>
      <c r="F241" s="26" t="e">
        <f t="shared" ca="1" si="21"/>
        <v>#NUM!</v>
      </c>
      <c r="G241" s="26" t="e">
        <f t="shared" ca="1" si="19"/>
        <v>#NUM!</v>
      </c>
    </row>
    <row r="242" spans="1:7" x14ac:dyDescent="0.3">
      <c r="A242" s="25" t="e">
        <f t="shared" ca="1" si="17"/>
        <v>#NUM!</v>
      </c>
      <c r="B242" s="26" t="e">
        <f ca="1">VLOOKUP(A242,Preencher!B:C,2,0)</f>
        <v>#NUM!</v>
      </c>
      <c r="C242" s="26" t="e">
        <f t="shared" ca="1" si="20"/>
        <v>#NUM!</v>
      </c>
      <c r="D242" s="26" t="e">
        <f t="shared" ca="1" si="18"/>
        <v>#NUM!</v>
      </c>
      <c r="E242" s="26" t="e">
        <f ca="1">VLOOKUP(A242,'Evolução do Patrimônio'!$B$18:$G$397,6,0)</f>
        <v>#NUM!</v>
      </c>
      <c r="F242" s="26" t="e">
        <f t="shared" ca="1" si="21"/>
        <v>#NUM!</v>
      </c>
      <c r="G242" s="26" t="e">
        <f t="shared" ca="1" si="19"/>
        <v>#NUM!</v>
      </c>
    </row>
    <row r="243" spans="1:7" x14ac:dyDescent="0.3">
      <c r="A243" s="25" t="e">
        <f t="shared" ca="1" si="17"/>
        <v>#NUM!</v>
      </c>
      <c r="B243" s="26" t="e">
        <f ca="1">VLOOKUP(A243,Preencher!B:C,2,0)</f>
        <v>#NUM!</v>
      </c>
      <c r="C243" s="26" t="e">
        <f t="shared" ca="1" si="20"/>
        <v>#NUM!</v>
      </c>
      <c r="D243" s="26" t="e">
        <f t="shared" ca="1" si="18"/>
        <v>#NUM!</v>
      </c>
      <c r="E243" s="26" t="e">
        <f ca="1">VLOOKUP(A243,'Evolução do Patrimônio'!$B$18:$G$397,6,0)</f>
        <v>#NUM!</v>
      </c>
      <c r="F243" s="26" t="e">
        <f t="shared" ca="1" si="21"/>
        <v>#NUM!</v>
      </c>
      <c r="G243" s="26" t="e">
        <f t="shared" ca="1" si="19"/>
        <v>#NUM!</v>
      </c>
    </row>
    <row r="244" spans="1:7" x14ac:dyDescent="0.3">
      <c r="A244" s="25" t="e">
        <f t="shared" ca="1" si="17"/>
        <v>#NUM!</v>
      </c>
      <c r="B244" s="26" t="e">
        <f ca="1">VLOOKUP(A244,Preencher!B:C,2,0)</f>
        <v>#NUM!</v>
      </c>
      <c r="C244" s="26" t="e">
        <f t="shared" ca="1" si="20"/>
        <v>#NUM!</v>
      </c>
      <c r="D244" s="26" t="e">
        <f t="shared" ca="1" si="18"/>
        <v>#NUM!</v>
      </c>
      <c r="E244" s="26" t="e">
        <f ca="1">VLOOKUP(A244,'Evolução do Patrimônio'!$B$18:$G$397,6,0)</f>
        <v>#NUM!</v>
      </c>
      <c r="F244" s="26" t="e">
        <f t="shared" ca="1" si="21"/>
        <v>#NUM!</v>
      </c>
      <c r="G244" s="26" t="e">
        <f t="shared" ca="1" si="19"/>
        <v>#NUM!</v>
      </c>
    </row>
    <row r="245" spans="1:7" x14ac:dyDescent="0.3">
      <c r="A245" s="25" t="e">
        <f t="shared" ca="1" si="17"/>
        <v>#NUM!</v>
      </c>
      <c r="B245" s="26" t="e">
        <f ca="1">VLOOKUP(A245,Preencher!B:C,2,0)</f>
        <v>#NUM!</v>
      </c>
      <c r="C245" s="26" t="e">
        <f t="shared" ca="1" si="20"/>
        <v>#NUM!</v>
      </c>
      <c r="D245" s="26" t="e">
        <f t="shared" ca="1" si="18"/>
        <v>#NUM!</v>
      </c>
      <c r="E245" s="26" t="e">
        <f ca="1">VLOOKUP(A245,'Evolução do Patrimônio'!$B$18:$G$397,6,0)</f>
        <v>#NUM!</v>
      </c>
      <c r="F245" s="26" t="e">
        <f t="shared" ca="1" si="21"/>
        <v>#NUM!</v>
      </c>
      <c r="G245" s="26" t="e">
        <f t="shared" ca="1" si="19"/>
        <v>#NUM!</v>
      </c>
    </row>
    <row r="246" spans="1:7" x14ac:dyDescent="0.3">
      <c r="A246" s="25" t="e">
        <f t="shared" ca="1" si="17"/>
        <v>#NUM!</v>
      </c>
      <c r="B246" s="26" t="e">
        <f ca="1">VLOOKUP(A246,Preencher!B:C,2,0)</f>
        <v>#NUM!</v>
      </c>
      <c r="C246" s="26" t="e">
        <f t="shared" ca="1" si="20"/>
        <v>#NUM!</v>
      </c>
      <c r="D246" s="26" t="e">
        <f t="shared" ca="1" si="18"/>
        <v>#NUM!</v>
      </c>
      <c r="E246" s="26" t="e">
        <f ca="1">VLOOKUP(A246,'Evolução do Patrimônio'!$B$18:$G$397,6,0)</f>
        <v>#NUM!</v>
      </c>
      <c r="F246" s="26" t="e">
        <f t="shared" ca="1" si="21"/>
        <v>#NUM!</v>
      </c>
      <c r="G246" s="26" t="e">
        <f t="shared" ca="1" si="19"/>
        <v>#NUM!</v>
      </c>
    </row>
    <row r="247" spans="1:7" x14ac:dyDescent="0.3">
      <c r="A247" s="25" t="e">
        <f t="shared" ca="1" si="17"/>
        <v>#NUM!</v>
      </c>
      <c r="B247" s="26" t="e">
        <f ca="1">VLOOKUP(A247,Preencher!B:C,2,0)</f>
        <v>#NUM!</v>
      </c>
      <c r="C247" s="26" t="e">
        <f t="shared" ca="1" si="20"/>
        <v>#NUM!</v>
      </c>
      <c r="D247" s="26" t="e">
        <f t="shared" ca="1" si="18"/>
        <v>#NUM!</v>
      </c>
      <c r="E247" s="26" t="e">
        <f ca="1">VLOOKUP(A247,'Evolução do Patrimônio'!$B$18:$G$397,6,0)</f>
        <v>#NUM!</v>
      </c>
      <c r="F247" s="26" t="e">
        <f t="shared" ca="1" si="21"/>
        <v>#NUM!</v>
      </c>
      <c r="G247" s="26" t="e">
        <f t="shared" ca="1" si="19"/>
        <v>#NUM!</v>
      </c>
    </row>
    <row r="248" spans="1:7" x14ac:dyDescent="0.3">
      <c r="A248" s="25" t="e">
        <f t="shared" ca="1" si="17"/>
        <v>#NUM!</v>
      </c>
      <c r="B248" s="26" t="e">
        <f ca="1">VLOOKUP(A248,Preencher!B:C,2,0)</f>
        <v>#NUM!</v>
      </c>
      <c r="C248" s="26" t="e">
        <f t="shared" ca="1" si="20"/>
        <v>#NUM!</v>
      </c>
      <c r="D248" s="26" t="e">
        <f t="shared" ca="1" si="18"/>
        <v>#NUM!</v>
      </c>
      <c r="E248" s="26" t="e">
        <f ca="1">VLOOKUP(A248,'Evolução do Patrimônio'!$B$18:$G$397,6,0)</f>
        <v>#NUM!</v>
      </c>
      <c r="F248" s="26" t="e">
        <f t="shared" ca="1" si="21"/>
        <v>#NUM!</v>
      </c>
      <c r="G248" s="26" t="e">
        <f t="shared" ca="1" si="19"/>
        <v>#NUM!</v>
      </c>
    </row>
    <row r="249" spans="1:7" x14ac:dyDescent="0.3">
      <c r="A249" s="25" t="e">
        <f t="shared" ca="1" si="17"/>
        <v>#NUM!</v>
      </c>
      <c r="B249" s="26" t="e">
        <f ca="1">VLOOKUP(A249,Preencher!B:C,2,0)</f>
        <v>#NUM!</v>
      </c>
      <c r="C249" s="26" t="e">
        <f t="shared" ca="1" si="20"/>
        <v>#NUM!</v>
      </c>
      <c r="D249" s="26" t="e">
        <f t="shared" ca="1" si="18"/>
        <v>#NUM!</v>
      </c>
      <c r="E249" s="26" t="e">
        <f ca="1">VLOOKUP(A249,'Evolução do Patrimônio'!$B$18:$G$397,6,0)</f>
        <v>#NUM!</v>
      </c>
      <c r="F249" s="26" t="e">
        <f t="shared" ca="1" si="21"/>
        <v>#NUM!</v>
      </c>
      <c r="G249" s="26" t="e">
        <f t="shared" ca="1" si="19"/>
        <v>#NUM!</v>
      </c>
    </row>
    <row r="250" spans="1:7" x14ac:dyDescent="0.3">
      <c r="A250" s="25" t="e">
        <f t="shared" ca="1" si="17"/>
        <v>#NUM!</v>
      </c>
      <c r="B250" s="26" t="e">
        <f ca="1">VLOOKUP(A250,Preencher!B:C,2,0)</f>
        <v>#NUM!</v>
      </c>
      <c r="C250" s="26" t="e">
        <f t="shared" ca="1" si="20"/>
        <v>#NUM!</v>
      </c>
      <c r="D250" s="26" t="e">
        <f t="shared" ca="1" si="18"/>
        <v>#NUM!</v>
      </c>
      <c r="E250" s="26" t="e">
        <f ca="1">VLOOKUP(A250,'Evolução do Patrimônio'!$B$18:$G$397,6,0)</f>
        <v>#NUM!</v>
      </c>
      <c r="F250" s="26" t="e">
        <f t="shared" ca="1" si="21"/>
        <v>#NUM!</v>
      </c>
      <c r="G250" s="26" t="e">
        <f t="shared" ca="1" si="19"/>
        <v>#NUM!</v>
      </c>
    </row>
    <row r="251" spans="1:7" x14ac:dyDescent="0.3">
      <c r="A251" s="25" t="e">
        <f t="shared" ca="1" si="17"/>
        <v>#NUM!</v>
      </c>
      <c r="B251" s="26" t="e">
        <f ca="1">VLOOKUP(A251,Preencher!B:C,2,0)</f>
        <v>#NUM!</v>
      </c>
      <c r="C251" s="26" t="e">
        <f t="shared" ca="1" si="20"/>
        <v>#NUM!</v>
      </c>
      <c r="D251" s="26" t="e">
        <f t="shared" ca="1" si="18"/>
        <v>#NUM!</v>
      </c>
      <c r="E251" s="26" t="e">
        <f ca="1">VLOOKUP(A251,'Evolução do Patrimônio'!$B$18:$G$397,6,0)</f>
        <v>#NUM!</v>
      </c>
      <c r="F251" s="26" t="e">
        <f t="shared" ca="1" si="21"/>
        <v>#NUM!</v>
      </c>
      <c r="G251" s="26" t="e">
        <f t="shared" ca="1" si="19"/>
        <v>#NUM!</v>
      </c>
    </row>
    <row r="252" spans="1:7" x14ac:dyDescent="0.3">
      <c r="A252" s="25" t="e">
        <f t="shared" ca="1" si="17"/>
        <v>#NUM!</v>
      </c>
      <c r="B252" s="26" t="e">
        <f ca="1">VLOOKUP(A252,Preencher!B:C,2,0)</f>
        <v>#NUM!</v>
      </c>
      <c r="C252" s="26" t="e">
        <f t="shared" ca="1" si="20"/>
        <v>#NUM!</v>
      </c>
      <c r="D252" s="26" t="e">
        <f t="shared" ca="1" si="18"/>
        <v>#NUM!</v>
      </c>
      <c r="E252" s="26" t="e">
        <f ca="1">VLOOKUP(A252,'Evolução do Patrimônio'!$B$18:$G$397,6,0)</f>
        <v>#NUM!</v>
      </c>
      <c r="F252" s="26" t="e">
        <f t="shared" ca="1" si="21"/>
        <v>#NUM!</v>
      </c>
      <c r="G252" s="26" t="e">
        <f t="shared" ca="1" si="19"/>
        <v>#NUM!</v>
      </c>
    </row>
    <row r="253" spans="1:7" x14ac:dyDescent="0.3">
      <c r="A253" s="25" t="e">
        <f t="shared" ca="1" si="17"/>
        <v>#NUM!</v>
      </c>
      <c r="B253" s="26" t="e">
        <f ca="1">VLOOKUP(A253,Preencher!B:C,2,0)</f>
        <v>#NUM!</v>
      </c>
      <c r="C253" s="26" t="e">
        <f t="shared" ca="1" si="20"/>
        <v>#NUM!</v>
      </c>
      <c r="D253" s="26" t="e">
        <f t="shared" ca="1" si="18"/>
        <v>#NUM!</v>
      </c>
      <c r="E253" s="26" t="e">
        <f ca="1">VLOOKUP(A253,'Evolução do Patrimônio'!$B$18:$G$397,6,0)</f>
        <v>#NUM!</v>
      </c>
      <c r="F253" s="26" t="e">
        <f t="shared" ca="1" si="21"/>
        <v>#NUM!</v>
      </c>
      <c r="G253" s="26" t="e">
        <f t="shared" ca="1" si="19"/>
        <v>#NUM!</v>
      </c>
    </row>
    <row r="254" spans="1:7" x14ac:dyDescent="0.3">
      <c r="A254" s="25" t="e">
        <f t="shared" ca="1" si="17"/>
        <v>#NUM!</v>
      </c>
      <c r="B254" s="26" t="e">
        <f ca="1">VLOOKUP(A254,Preencher!B:C,2,0)</f>
        <v>#NUM!</v>
      </c>
      <c r="C254" s="26" t="e">
        <f t="shared" ca="1" si="20"/>
        <v>#NUM!</v>
      </c>
      <c r="D254" s="26" t="e">
        <f t="shared" ca="1" si="18"/>
        <v>#NUM!</v>
      </c>
      <c r="E254" s="26" t="e">
        <f ca="1">VLOOKUP(A254,'Evolução do Patrimônio'!$B$18:$G$397,6,0)</f>
        <v>#NUM!</v>
      </c>
      <c r="F254" s="26" t="e">
        <f t="shared" ca="1" si="21"/>
        <v>#NUM!</v>
      </c>
      <c r="G254" s="26" t="e">
        <f t="shared" ca="1" si="19"/>
        <v>#NUM!</v>
      </c>
    </row>
    <row r="255" spans="1:7" x14ac:dyDescent="0.3">
      <c r="A255" s="25" t="e">
        <f t="shared" ca="1" si="17"/>
        <v>#NUM!</v>
      </c>
      <c r="B255" s="26" t="e">
        <f ca="1">VLOOKUP(A255,Preencher!B:C,2,0)</f>
        <v>#NUM!</v>
      </c>
      <c r="C255" s="26" t="e">
        <f t="shared" ca="1" si="20"/>
        <v>#NUM!</v>
      </c>
      <c r="D255" s="26" t="e">
        <f t="shared" ca="1" si="18"/>
        <v>#NUM!</v>
      </c>
      <c r="E255" s="26" t="e">
        <f ca="1">VLOOKUP(A255,'Evolução do Patrimônio'!$B$18:$G$397,6,0)</f>
        <v>#NUM!</v>
      </c>
      <c r="F255" s="26" t="e">
        <f t="shared" ca="1" si="21"/>
        <v>#NUM!</v>
      </c>
      <c r="G255" s="26" t="e">
        <f t="shared" ca="1" si="19"/>
        <v>#NUM!</v>
      </c>
    </row>
    <row r="256" spans="1:7" x14ac:dyDescent="0.3">
      <c r="A256" s="25" t="e">
        <f t="shared" ca="1" si="17"/>
        <v>#NUM!</v>
      </c>
      <c r="B256" s="26" t="e">
        <f ca="1">VLOOKUP(A256,Preencher!B:C,2,0)</f>
        <v>#NUM!</v>
      </c>
      <c r="C256" s="26" t="e">
        <f t="shared" ca="1" si="20"/>
        <v>#NUM!</v>
      </c>
      <c r="D256" s="26" t="e">
        <f t="shared" ca="1" si="18"/>
        <v>#NUM!</v>
      </c>
      <c r="E256" s="26" t="e">
        <f ca="1">VLOOKUP(A256,'Evolução do Patrimônio'!$B$18:$G$397,6,0)</f>
        <v>#NUM!</v>
      </c>
      <c r="F256" s="26" t="e">
        <f t="shared" ca="1" si="21"/>
        <v>#NUM!</v>
      </c>
      <c r="G256" s="26" t="e">
        <f t="shared" ca="1" si="19"/>
        <v>#NUM!</v>
      </c>
    </row>
    <row r="257" spans="1:7" x14ac:dyDescent="0.3">
      <c r="A257" s="25" t="e">
        <f t="shared" ca="1" si="17"/>
        <v>#NUM!</v>
      </c>
      <c r="B257" s="26" t="e">
        <f ca="1">VLOOKUP(A257,Preencher!B:C,2,0)</f>
        <v>#NUM!</v>
      </c>
      <c r="C257" s="26" t="e">
        <f t="shared" ca="1" si="20"/>
        <v>#NUM!</v>
      </c>
      <c r="D257" s="26" t="e">
        <f t="shared" ca="1" si="18"/>
        <v>#NUM!</v>
      </c>
      <c r="E257" s="26" t="e">
        <f ca="1">VLOOKUP(A257,'Evolução do Patrimônio'!$B$18:$G$397,6,0)</f>
        <v>#NUM!</v>
      </c>
      <c r="F257" s="26" t="e">
        <f t="shared" ca="1" si="21"/>
        <v>#NUM!</v>
      </c>
      <c r="G257" s="26" t="e">
        <f t="shared" ca="1" si="19"/>
        <v>#NUM!</v>
      </c>
    </row>
    <row r="258" spans="1:7" x14ac:dyDescent="0.3">
      <c r="A258" s="25" t="e">
        <f t="shared" ca="1" si="17"/>
        <v>#NUM!</v>
      </c>
      <c r="B258" s="26" t="e">
        <f ca="1">VLOOKUP(A258,Preencher!B:C,2,0)</f>
        <v>#NUM!</v>
      </c>
      <c r="C258" s="26" t="e">
        <f t="shared" ca="1" si="20"/>
        <v>#NUM!</v>
      </c>
      <c r="D258" s="26" t="e">
        <f t="shared" ca="1" si="18"/>
        <v>#NUM!</v>
      </c>
      <c r="E258" s="26" t="e">
        <f ca="1">VLOOKUP(A258,'Evolução do Patrimônio'!$B$18:$G$397,6,0)</f>
        <v>#NUM!</v>
      </c>
      <c r="F258" s="26" t="e">
        <f t="shared" ca="1" si="21"/>
        <v>#NUM!</v>
      </c>
      <c r="G258" s="26" t="e">
        <f t="shared" ca="1" si="19"/>
        <v>#NUM!</v>
      </c>
    </row>
    <row r="259" spans="1:7" x14ac:dyDescent="0.3">
      <c r="A259" s="25" t="e">
        <f t="shared" ca="1" si="17"/>
        <v>#NUM!</v>
      </c>
      <c r="B259" s="26" t="e">
        <f ca="1">VLOOKUP(A259,Preencher!B:C,2,0)</f>
        <v>#NUM!</v>
      </c>
      <c r="C259" s="26" t="e">
        <f t="shared" ca="1" si="20"/>
        <v>#NUM!</v>
      </c>
      <c r="D259" s="26" t="e">
        <f t="shared" ca="1" si="18"/>
        <v>#NUM!</v>
      </c>
      <c r="E259" s="26" t="e">
        <f ca="1">VLOOKUP(A259,'Evolução do Patrimônio'!$B$18:$G$397,6,0)</f>
        <v>#NUM!</v>
      </c>
      <c r="F259" s="26" t="e">
        <f t="shared" ca="1" si="21"/>
        <v>#NUM!</v>
      </c>
      <c r="G259" s="26" t="e">
        <f t="shared" ca="1" si="19"/>
        <v>#NUM!</v>
      </c>
    </row>
    <row r="260" spans="1:7" x14ac:dyDescent="0.3">
      <c r="A260" s="25" t="e">
        <f t="shared" ref="A260:A323" ca="1" si="22">IF(A259=1,A259,IF(EDATE(A259,1)&gt;TODAY(),1,EDATE(A259,1)))</f>
        <v>#NUM!</v>
      </c>
      <c r="B260" s="26" t="e">
        <f ca="1">VLOOKUP(A260,Preencher!B:C,2,0)</f>
        <v>#NUM!</v>
      </c>
      <c r="C260" s="26" t="e">
        <f t="shared" ca="1" si="20"/>
        <v>#NUM!</v>
      </c>
      <c r="D260" s="26" t="e">
        <f t="shared" ref="D260:D323" ca="1" si="23">(C260-1)*100</f>
        <v>#NUM!</v>
      </c>
      <c r="E260" s="26" t="e">
        <f ca="1">VLOOKUP(A260,'Evolução do Patrimônio'!$B$18:$G$397,6,0)</f>
        <v>#NUM!</v>
      </c>
      <c r="F260" s="26" t="e">
        <f t="shared" ca="1" si="21"/>
        <v>#NUM!</v>
      </c>
      <c r="G260" s="26" t="e">
        <f t="shared" ref="G260:G323" ca="1" si="24">(F260-1)*100</f>
        <v>#NUM!</v>
      </c>
    </row>
    <row r="261" spans="1:7" x14ac:dyDescent="0.3">
      <c r="A261" s="25" t="e">
        <f t="shared" ca="1" si="22"/>
        <v>#NUM!</v>
      </c>
      <c r="B261" s="26" t="e">
        <f ca="1">VLOOKUP(A261,Preencher!B:C,2,0)</f>
        <v>#NUM!</v>
      </c>
      <c r="C261" s="26" t="e">
        <f t="shared" ca="1" si="20"/>
        <v>#NUM!</v>
      </c>
      <c r="D261" s="26" t="e">
        <f t="shared" ca="1" si="23"/>
        <v>#NUM!</v>
      </c>
      <c r="E261" s="26" t="e">
        <f ca="1">VLOOKUP(A261,'Evolução do Patrimônio'!$B$18:$G$397,6,0)</f>
        <v>#NUM!</v>
      </c>
      <c r="F261" s="26" t="e">
        <f t="shared" ca="1" si="21"/>
        <v>#NUM!</v>
      </c>
      <c r="G261" s="26" t="e">
        <f t="shared" ca="1" si="24"/>
        <v>#NUM!</v>
      </c>
    </row>
    <row r="262" spans="1:7" x14ac:dyDescent="0.3">
      <c r="A262" s="25" t="e">
        <f t="shared" ca="1" si="22"/>
        <v>#NUM!</v>
      </c>
      <c r="B262" s="26" t="e">
        <f ca="1">VLOOKUP(A262,Preencher!B:C,2,0)</f>
        <v>#NUM!</v>
      </c>
      <c r="C262" s="26" t="e">
        <f t="shared" ca="1" si="20"/>
        <v>#NUM!</v>
      </c>
      <c r="D262" s="26" t="e">
        <f t="shared" ca="1" si="23"/>
        <v>#NUM!</v>
      </c>
      <c r="E262" s="26" t="e">
        <f ca="1">VLOOKUP(A262,'Evolução do Patrimônio'!$B$18:$G$397,6,0)</f>
        <v>#NUM!</v>
      </c>
      <c r="F262" s="26" t="e">
        <f t="shared" ca="1" si="21"/>
        <v>#NUM!</v>
      </c>
      <c r="G262" s="26" t="e">
        <f t="shared" ca="1" si="24"/>
        <v>#NUM!</v>
      </c>
    </row>
    <row r="263" spans="1:7" x14ac:dyDescent="0.3">
      <c r="A263" s="25" t="e">
        <f t="shared" ca="1" si="22"/>
        <v>#NUM!</v>
      </c>
      <c r="B263" s="26" t="e">
        <f ca="1">VLOOKUP(A263,Preencher!B:C,2,0)</f>
        <v>#NUM!</v>
      </c>
      <c r="C263" s="26" t="e">
        <f t="shared" ca="1" si="20"/>
        <v>#NUM!</v>
      </c>
      <c r="D263" s="26" t="e">
        <f t="shared" ca="1" si="23"/>
        <v>#NUM!</v>
      </c>
      <c r="E263" s="26" t="e">
        <f ca="1">VLOOKUP(A263,'Evolução do Patrimônio'!$B$18:$G$397,6,0)</f>
        <v>#NUM!</v>
      </c>
      <c r="F263" s="26" t="e">
        <f t="shared" ca="1" si="21"/>
        <v>#NUM!</v>
      </c>
      <c r="G263" s="26" t="e">
        <f t="shared" ca="1" si="24"/>
        <v>#NUM!</v>
      </c>
    </row>
    <row r="264" spans="1:7" x14ac:dyDescent="0.3">
      <c r="A264" s="25" t="e">
        <f t="shared" ca="1" si="22"/>
        <v>#NUM!</v>
      </c>
      <c r="B264" s="26" t="e">
        <f ca="1">VLOOKUP(A264,Preencher!B:C,2,0)</f>
        <v>#NUM!</v>
      </c>
      <c r="C264" s="26" t="e">
        <f t="shared" ca="1" si="20"/>
        <v>#NUM!</v>
      </c>
      <c r="D264" s="26" t="e">
        <f t="shared" ca="1" si="23"/>
        <v>#NUM!</v>
      </c>
      <c r="E264" s="26" t="e">
        <f ca="1">VLOOKUP(A264,'Evolução do Patrimônio'!$B$18:$G$397,6,0)</f>
        <v>#NUM!</v>
      </c>
      <c r="F264" s="26" t="e">
        <f t="shared" ca="1" si="21"/>
        <v>#NUM!</v>
      </c>
      <c r="G264" s="26" t="e">
        <f t="shared" ca="1" si="24"/>
        <v>#NUM!</v>
      </c>
    </row>
    <row r="265" spans="1:7" x14ac:dyDescent="0.3">
      <c r="A265" s="25" t="e">
        <f t="shared" ca="1" si="22"/>
        <v>#NUM!</v>
      </c>
      <c r="B265" s="26" t="e">
        <f ca="1">VLOOKUP(A265,Preencher!B:C,2,0)</f>
        <v>#NUM!</v>
      </c>
      <c r="C265" s="26" t="e">
        <f t="shared" ca="1" si="20"/>
        <v>#NUM!</v>
      </c>
      <c r="D265" s="26" t="e">
        <f t="shared" ca="1" si="23"/>
        <v>#NUM!</v>
      </c>
      <c r="E265" s="26" t="e">
        <f ca="1">VLOOKUP(A265,'Evolução do Patrimônio'!$B$18:$G$397,6,0)</f>
        <v>#NUM!</v>
      </c>
      <c r="F265" s="26" t="e">
        <f t="shared" ca="1" si="21"/>
        <v>#NUM!</v>
      </c>
      <c r="G265" s="26" t="e">
        <f t="shared" ca="1" si="24"/>
        <v>#NUM!</v>
      </c>
    </row>
    <row r="266" spans="1:7" x14ac:dyDescent="0.3">
      <c r="A266" s="25" t="e">
        <f t="shared" ca="1" si="22"/>
        <v>#NUM!</v>
      </c>
      <c r="B266" s="26" t="e">
        <f ca="1">VLOOKUP(A266,Preencher!B:C,2,0)</f>
        <v>#NUM!</v>
      </c>
      <c r="C266" s="26" t="e">
        <f t="shared" ca="1" si="20"/>
        <v>#NUM!</v>
      </c>
      <c r="D266" s="26" t="e">
        <f t="shared" ca="1" si="23"/>
        <v>#NUM!</v>
      </c>
      <c r="E266" s="26" t="e">
        <f ca="1">VLOOKUP(A266,'Evolução do Patrimônio'!$B$18:$G$397,6,0)</f>
        <v>#NUM!</v>
      </c>
      <c r="F266" s="26" t="e">
        <f t="shared" ca="1" si="21"/>
        <v>#NUM!</v>
      </c>
      <c r="G266" s="26" t="e">
        <f t="shared" ca="1" si="24"/>
        <v>#NUM!</v>
      </c>
    </row>
    <row r="267" spans="1:7" x14ac:dyDescent="0.3">
      <c r="A267" s="25" t="e">
        <f t="shared" ca="1" si="22"/>
        <v>#NUM!</v>
      </c>
      <c r="B267" s="26" t="e">
        <f ca="1">VLOOKUP(A267,Preencher!B:C,2,0)</f>
        <v>#NUM!</v>
      </c>
      <c r="C267" s="26" t="e">
        <f t="shared" ca="1" si="20"/>
        <v>#NUM!</v>
      </c>
      <c r="D267" s="26" t="e">
        <f t="shared" ca="1" si="23"/>
        <v>#NUM!</v>
      </c>
      <c r="E267" s="26" t="e">
        <f ca="1">VLOOKUP(A267,'Evolução do Patrimônio'!$B$18:$G$397,6,0)</f>
        <v>#NUM!</v>
      </c>
      <c r="F267" s="26" t="e">
        <f t="shared" ca="1" si="21"/>
        <v>#NUM!</v>
      </c>
      <c r="G267" s="26" t="e">
        <f t="shared" ca="1" si="24"/>
        <v>#NUM!</v>
      </c>
    </row>
    <row r="268" spans="1:7" x14ac:dyDescent="0.3">
      <c r="A268" s="25" t="e">
        <f t="shared" ca="1" si="22"/>
        <v>#NUM!</v>
      </c>
      <c r="B268" s="26" t="e">
        <f ca="1">VLOOKUP(A268,Preencher!B:C,2,0)</f>
        <v>#NUM!</v>
      </c>
      <c r="C268" s="26" t="e">
        <f t="shared" ca="1" si="20"/>
        <v>#NUM!</v>
      </c>
      <c r="D268" s="26" t="e">
        <f t="shared" ca="1" si="23"/>
        <v>#NUM!</v>
      </c>
      <c r="E268" s="26" t="e">
        <f ca="1">VLOOKUP(A268,'Evolução do Patrimônio'!$B$18:$G$397,6,0)</f>
        <v>#NUM!</v>
      </c>
      <c r="F268" s="26" t="e">
        <f t="shared" ca="1" si="21"/>
        <v>#NUM!</v>
      </c>
      <c r="G268" s="26" t="e">
        <f t="shared" ca="1" si="24"/>
        <v>#NUM!</v>
      </c>
    </row>
    <row r="269" spans="1:7" x14ac:dyDescent="0.3">
      <c r="A269" s="25" t="e">
        <f t="shared" ca="1" si="22"/>
        <v>#NUM!</v>
      </c>
      <c r="B269" s="26" t="e">
        <f ca="1">VLOOKUP(A269,Preencher!B:C,2,0)</f>
        <v>#NUM!</v>
      </c>
      <c r="C269" s="26" t="e">
        <f t="shared" ca="1" si="20"/>
        <v>#NUM!</v>
      </c>
      <c r="D269" s="26" t="e">
        <f t="shared" ca="1" si="23"/>
        <v>#NUM!</v>
      </c>
      <c r="E269" s="26" t="e">
        <f ca="1">VLOOKUP(A269,'Evolução do Patrimônio'!$B$18:$G$397,6,0)</f>
        <v>#NUM!</v>
      </c>
      <c r="F269" s="26" t="e">
        <f t="shared" ca="1" si="21"/>
        <v>#NUM!</v>
      </c>
      <c r="G269" s="26" t="e">
        <f t="shared" ca="1" si="24"/>
        <v>#NUM!</v>
      </c>
    </row>
    <row r="270" spans="1:7" x14ac:dyDescent="0.3">
      <c r="A270" s="25" t="e">
        <f t="shared" ca="1" si="22"/>
        <v>#NUM!</v>
      </c>
      <c r="B270" s="26" t="e">
        <f ca="1">VLOOKUP(A270,Preencher!B:C,2,0)</f>
        <v>#NUM!</v>
      </c>
      <c r="C270" s="26" t="e">
        <f t="shared" ca="1" si="20"/>
        <v>#NUM!</v>
      </c>
      <c r="D270" s="26" t="e">
        <f t="shared" ca="1" si="23"/>
        <v>#NUM!</v>
      </c>
      <c r="E270" s="26" t="e">
        <f ca="1">VLOOKUP(A270,'Evolução do Patrimônio'!$B$18:$G$397,6,0)</f>
        <v>#NUM!</v>
      </c>
      <c r="F270" s="26" t="e">
        <f t="shared" ca="1" si="21"/>
        <v>#NUM!</v>
      </c>
      <c r="G270" s="26" t="e">
        <f t="shared" ca="1" si="24"/>
        <v>#NUM!</v>
      </c>
    </row>
    <row r="271" spans="1:7" x14ac:dyDescent="0.3">
      <c r="A271" s="25" t="e">
        <f t="shared" ca="1" si="22"/>
        <v>#NUM!</v>
      </c>
      <c r="B271" s="26" t="e">
        <f ca="1">VLOOKUP(A271,Preencher!B:C,2,0)</f>
        <v>#NUM!</v>
      </c>
      <c r="C271" s="26" t="e">
        <f t="shared" ca="1" si="20"/>
        <v>#NUM!</v>
      </c>
      <c r="D271" s="26" t="e">
        <f t="shared" ca="1" si="23"/>
        <v>#NUM!</v>
      </c>
      <c r="E271" s="26" t="e">
        <f ca="1">VLOOKUP(A271,'Evolução do Patrimônio'!$B$18:$G$397,6,0)</f>
        <v>#NUM!</v>
      </c>
      <c r="F271" s="26" t="e">
        <f t="shared" ca="1" si="21"/>
        <v>#NUM!</v>
      </c>
      <c r="G271" s="26" t="e">
        <f t="shared" ca="1" si="24"/>
        <v>#NUM!</v>
      </c>
    </row>
    <row r="272" spans="1:7" x14ac:dyDescent="0.3">
      <c r="A272" s="25" t="e">
        <f t="shared" ca="1" si="22"/>
        <v>#NUM!</v>
      </c>
      <c r="B272" s="26" t="e">
        <f ca="1">VLOOKUP(A272,Preencher!B:C,2,0)</f>
        <v>#NUM!</v>
      </c>
      <c r="C272" s="26" t="e">
        <f t="shared" ca="1" si="20"/>
        <v>#NUM!</v>
      </c>
      <c r="D272" s="26" t="e">
        <f t="shared" ca="1" si="23"/>
        <v>#NUM!</v>
      </c>
      <c r="E272" s="26" t="e">
        <f ca="1">VLOOKUP(A272,'Evolução do Patrimônio'!$B$18:$G$397,6,0)</f>
        <v>#NUM!</v>
      </c>
      <c r="F272" s="26" t="e">
        <f t="shared" ca="1" si="21"/>
        <v>#NUM!</v>
      </c>
      <c r="G272" s="26" t="e">
        <f t="shared" ca="1" si="24"/>
        <v>#NUM!</v>
      </c>
    </row>
    <row r="273" spans="1:7" x14ac:dyDescent="0.3">
      <c r="A273" s="25" t="e">
        <f t="shared" ca="1" si="22"/>
        <v>#NUM!</v>
      </c>
      <c r="B273" s="26" t="e">
        <f ca="1">VLOOKUP(A273,Preencher!B:C,2,0)</f>
        <v>#NUM!</v>
      </c>
      <c r="C273" s="26" t="e">
        <f t="shared" ca="1" si="20"/>
        <v>#NUM!</v>
      </c>
      <c r="D273" s="26" t="e">
        <f t="shared" ca="1" si="23"/>
        <v>#NUM!</v>
      </c>
      <c r="E273" s="26" t="e">
        <f ca="1">VLOOKUP(A273,'Evolução do Patrimônio'!$B$18:$G$397,6,0)</f>
        <v>#NUM!</v>
      </c>
      <c r="F273" s="26" t="e">
        <f t="shared" ca="1" si="21"/>
        <v>#NUM!</v>
      </c>
      <c r="G273" s="26" t="e">
        <f t="shared" ca="1" si="24"/>
        <v>#NUM!</v>
      </c>
    </row>
    <row r="274" spans="1:7" x14ac:dyDescent="0.3">
      <c r="A274" s="25" t="e">
        <f t="shared" ca="1" si="22"/>
        <v>#NUM!</v>
      </c>
      <c r="B274" s="26" t="e">
        <f ca="1">VLOOKUP(A274,Preencher!B:C,2,0)</f>
        <v>#NUM!</v>
      </c>
      <c r="C274" s="26" t="e">
        <f t="shared" ca="1" si="20"/>
        <v>#NUM!</v>
      </c>
      <c r="D274" s="26" t="e">
        <f t="shared" ca="1" si="23"/>
        <v>#NUM!</v>
      </c>
      <c r="E274" s="26" t="e">
        <f ca="1">VLOOKUP(A274,'Evolução do Patrimônio'!$B$18:$G$397,6,0)</f>
        <v>#NUM!</v>
      </c>
      <c r="F274" s="26" t="e">
        <f t="shared" ca="1" si="21"/>
        <v>#NUM!</v>
      </c>
      <c r="G274" s="26" t="e">
        <f t="shared" ca="1" si="24"/>
        <v>#NUM!</v>
      </c>
    </row>
    <row r="275" spans="1:7" x14ac:dyDescent="0.3">
      <c r="A275" s="25" t="e">
        <f t="shared" ca="1" si="22"/>
        <v>#NUM!</v>
      </c>
      <c r="B275" s="26" t="e">
        <f ca="1">VLOOKUP(A275,Preencher!B:C,2,0)</f>
        <v>#NUM!</v>
      </c>
      <c r="C275" s="26" t="e">
        <f t="shared" ca="1" si="20"/>
        <v>#NUM!</v>
      </c>
      <c r="D275" s="26" t="e">
        <f t="shared" ca="1" si="23"/>
        <v>#NUM!</v>
      </c>
      <c r="E275" s="26" t="e">
        <f ca="1">VLOOKUP(A275,'Evolução do Patrimônio'!$B$18:$G$397,6,0)</f>
        <v>#NUM!</v>
      </c>
      <c r="F275" s="26" t="e">
        <f t="shared" ca="1" si="21"/>
        <v>#NUM!</v>
      </c>
      <c r="G275" s="26" t="e">
        <f t="shared" ca="1" si="24"/>
        <v>#NUM!</v>
      </c>
    </row>
    <row r="276" spans="1:7" x14ac:dyDescent="0.3">
      <c r="A276" s="25" t="e">
        <f t="shared" ca="1" si="22"/>
        <v>#NUM!</v>
      </c>
      <c r="B276" s="26" t="e">
        <f ca="1">VLOOKUP(A276,Preencher!B:C,2,0)</f>
        <v>#NUM!</v>
      </c>
      <c r="C276" s="26" t="e">
        <f t="shared" ca="1" si="20"/>
        <v>#NUM!</v>
      </c>
      <c r="D276" s="26" t="e">
        <f t="shared" ca="1" si="23"/>
        <v>#NUM!</v>
      </c>
      <c r="E276" s="26" t="e">
        <f ca="1">VLOOKUP(A276,'Evolução do Patrimônio'!$B$18:$G$397,6,0)</f>
        <v>#NUM!</v>
      </c>
      <c r="F276" s="26" t="e">
        <f t="shared" ca="1" si="21"/>
        <v>#NUM!</v>
      </c>
      <c r="G276" s="26" t="e">
        <f t="shared" ca="1" si="24"/>
        <v>#NUM!</v>
      </c>
    </row>
    <row r="277" spans="1:7" x14ac:dyDescent="0.3">
      <c r="A277" s="25" t="e">
        <f t="shared" ca="1" si="22"/>
        <v>#NUM!</v>
      </c>
      <c r="B277" s="26" t="e">
        <f ca="1">VLOOKUP(A277,Preencher!B:C,2,0)</f>
        <v>#NUM!</v>
      </c>
      <c r="C277" s="26" t="e">
        <f t="shared" ca="1" si="20"/>
        <v>#NUM!</v>
      </c>
      <c r="D277" s="26" t="e">
        <f t="shared" ca="1" si="23"/>
        <v>#NUM!</v>
      </c>
      <c r="E277" s="26" t="e">
        <f ca="1">VLOOKUP(A277,'Evolução do Patrimônio'!$B$18:$G$397,6,0)</f>
        <v>#NUM!</v>
      </c>
      <c r="F277" s="26" t="e">
        <f t="shared" ca="1" si="21"/>
        <v>#NUM!</v>
      </c>
      <c r="G277" s="26" t="e">
        <f t="shared" ca="1" si="24"/>
        <v>#NUM!</v>
      </c>
    </row>
    <row r="278" spans="1:7" x14ac:dyDescent="0.3">
      <c r="A278" s="25" t="e">
        <f t="shared" ca="1" si="22"/>
        <v>#NUM!</v>
      </c>
      <c r="B278" s="26" t="e">
        <f ca="1">VLOOKUP(A278,Preencher!B:C,2,0)</f>
        <v>#NUM!</v>
      </c>
      <c r="C278" s="26" t="e">
        <f t="shared" ref="C278:C341" ca="1" si="25">(1+B278/100)*C277</f>
        <v>#NUM!</v>
      </c>
      <c r="D278" s="26" t="e">
        <f t="shared" ca="1" si="23"/>
        <v>#NUM!</v>
      </c>
      <c r="E278" s="26" t="e">
        <f ca="1">VLOOKUP(A278,'Evolução do Patrimônio'!$B$18:$G$397,6,0)</f>
        <v>#NUM!</v>
      </c>
      <c r="F278" s="26" t="e">
        <f t="shared" ref="F278:F341" ca="1" si="26">(1+E278/100)*F277</f>
        <v>#NUM!</v>
      </c>
      <c r="G278" s="26" t="e">
        <f t="shared" ca="1" si="24"/>
        <v>#NUM!</v>
      </c>
    </row>
    <row r="279" spans="1:7" x14ac:dyDescent="0.3">
      <c r="A279" s="25" t="e">
        <f t="shared" ca="1" si="22"/>
        <v>#NUM!</v>
      </c>
      <c r="B279" s="26" t="e">
        <f ca="1">VLOOKUP(A279,Preencher!B:C,2,0)</f>
        <v>#NUM!</v>
      </c>
      <c r="C279" s="26" t="e">
        <f t="shared" ca="1" si="25"/>
        <v>#NUM!</v>
      </c>
      <c r="D279" s="26" t="e">
        <f t="shared" ca="1" si="23"/>
        <v>#NUM!</v>
      </c>
      <c r="E279" s="26" t="e">
        <f ca="1">VLOOKUP(A279,'Evolução do Patrimônio'!$B$18:$G$397,6,0)</f>
        <v>#NUM!</v>
      </c>
      <c r="F279" s="26" t="e">
        <f t="shared" ca="1" si="26"/>
        <v>#NUM!</v>
      </c>
      <c r="G279" s="26" t="e">
        <f t="shared" ca="1" si="24"/>
        <v>#NUM!</v>
      </c>
    </row>
    <row r="280" spans="1:7" x14ac:dyDescent="0.3">
      <c r="A280" s="25" t="e">
        <f t="shared" ca="1" si="22"/>
        <v>#NUM!</v>
      </c>
      <c r="B280" s="26" t="e">
        <f ca="1">VLOOKUP(A280,Preencher!B:C,2,0)</f>
        <v>#NUM!</v>
      </c>
      <c r="C280" s="26" t="e">
        <f t="shared" ca="1" si="25"/>
        <v>#NUM!</v>
      </c>
      <c r="D280" s="26" t="e">
        <f t="shared" ca="1" si="23"/>
        <v>#NUM!</v>
      </c>
      <c r="E280" s="26" t="e">
        <f ca="1">VLOOKUP(A280,'Evolução do Patrimônio'!$B$18:$G$397,6,0)</f>
        <v>#NUM!</v>
      </c>
      <c r="F280" s="26" t="e">
        <f t="shared" ca="1" si="26"/>
        <v>#NUM!</v>
      </c>
      <c r="G280" s="26" t="e">
        <f t="shared" ca="1" si="24"/>
        <v>#NUM!</v>
      </c>
    </row>
    <row r="281" spans="1:7" x14ac:dyDescent="0.3">
      <c r="A281" s="25" t="e">
        <f t="shared" ca="1" si="22"/>
        <v>#NUM!</v>
      </c>
      <c r="B281" s="26" t="e">
        <f ca="1">VLOOKUP(A281,Preencher!B:C,2,0)</f>
        <v>#NUM!</v>
      </c>
      <c r="C281" s="26" t="e">
        <f t="shared" ca="1" si="25"/>
        <v>#NUM!</v>
      </c>
      <c r="D281" s="26" t="e">
        <f t="shared" ca="1" si="23"/>
        <v>#NUM!</v>
      </c>
      <c r="E281" s="26" t="e">
        <f ca="1">VLOOKUP(A281,'Evolução do Patrimônio'!$B$18:$G$397,6,0)</f>
        <v>#NUM!</v>
      </c>
      <c r="F281" s="26" t="e">
        <f t="shared" ca="1" si="26"/>
        <v>#NUM!</v>
      </c>
      <c r="G281" s="26" t="e">
        <f t="shared" ca="1" si="24"/>
        <v>#NUM!</v>
      </c>
    </row>
    <row r="282" spans="1:7" x14ac:dyDescent="0.3">
      <c r="A282" s="25" t="e">
        <f t="shared" ca="1" si="22"/>
        <v>#NUM!</v>
      </c>
      <c r="B282" s="26" t="e">
        <f ca="1">VLOOKUP(A282,Preencher!B:C,2,0)</f>
        <v>#NUM!</v>
      </c>
      <c r="C282" s="26" t="e">
        <f t="shared" ca="1" si="25"/>
        <v>#NUM!</v>
      </c>
      <c r="D282" s="26" t="e">
        <f t="shared" ca="1" si="23"/>
        <v>#NUM!</v>
      </c>
      <c r="E282" s="26" t="e">
        <f ca="1">VLOOKUP(A282,'Evolução do Patrimônio'!$B$18:$G$397,6,0)</f>
        <v>#NUM!</v>
      </c>
      <c r="F282" s="26" t="e">
        <f t="shared" ca="1" si="26"/>
        <v>#NUM!</v>
      </c>
      <c r="G282" s="26" t="e">
        <f t="shared" ca="1" si="24"/>
        <v>#NUM!</v>
      </c>
    </row>
    <row r="283" spans="1:7" x14ac:dyDescent="0.3">
      <c r="A283" s="25" t="e">
        <f t="shared" ca="1" si="22"/>
        <v>#NUM!</v>
      </c>
      <c r="B283" s="26" t="e">
        <f ca="1">VLOOKUP(A283,Preencher!B:C,2,0)</f>
        <v>#NUM!</v>
      </c>
      <c r="C283" s="26" t="e">
        <f t="shared" ca="1" si="25"/>
        <v>#NUM!</v>
      </c>
      <c r="D283" s="26" t="e">
        <f t="shared" ca="1" si="23"/>
        <v>#NUM!</v>
      </c>
      <c r="E283" s="26" t="e">
        <f ca="1">VLOOKUP(A283,'Evolução do Patrimônio'!$B$18:$G$397,6,0)</f>
        <v>#NUM!</v>
      </c>
      <c r="F283" s="26" t="e">
        <f t="shared" ca="1" si="26"/>
        <v>#NUM!</v>
      </c>
      <c r="G283" s="26" t="e">
        <f t="shared" ca="1" si="24"/>
        <v>#NUM!</v>
      </c>
    </row>
    <row r="284" spans="1:7" x14ac:dyDescent="0.3">
      <c r="A284" s="25" t="e">
        <f t="shared" ca="1" si="22"/>
        <v>#NUM!</v>
      </c>
      <c r="B284" s="26" t="e">
        <f ca="1">VLOOKUP(A284,Preencher!B:C,2,0)</f>
        <v>#NUM!</v>
      </c>
      <c r="C284" s="26" t="e">
        <f t="shared" ca="1" si="25"/>
        <v>#NUM!</v>
      </c>
      <c r="D284" s="26" t="e">
        <f t="shared" ca="1" si="23"/>
        <v>#NUM!</v>
      </c>
      <c r="E284" s="26" t="e">
        <f ca="1">VLOOKUP(A284,'Evolução do Patrimônio'!$B$18:$G$397,6,0)</f>
        <v>#NUM!</v>
      </c>
      <c r="F284" s="26" t="e">
        <f t="shared" ca="1" si="26"/>
        <v>#NUM!</v>
      </c>
      <c r="G284" s="26" t="e">
        <f t="shared" ca="1" si="24"/>
        <v>#NUM!</v>
      </c>
    </row>
    <row r="285" spans="1:7" x14ac:dyDescent="0.3">
      <c r="A285" s="25" t="e">
        <f t="shared" ca="1" si="22"/>
        <v>#NUM!</v>
      </c>
      <c r="B285" s="26" t="e">
        <f ca="1">VLOOKUP(A285,Preencher!B:C,2,0)</f>
        <v>#NUM!</v>
      </c>
      <c r="C285" s="26" t="e">
        <f t="shared" ca="1" si="25"/>
        <v>#NUM!</v>
      </c>
      <c r="D285" s="26" t="e">
        <f t="shared" ca="1" si="23"/>
        <v>#NUM!</v>
      </c>
      <c r="E285" s="26" t="e">
        <f ca="1">VLOOKUP(A285,'Evolução do Patrimônio'!$B$18:$G$397,6,0)</f>
        <v>#NUM!</v>
      </c>
      <c r="F285" s="26" t="e">
        <f t="shared" ca="1" si="26"/>
        <v>#NUM!</v>
      </c>
      <c r="G285" s="26" t="e">
        <f t="shared" ca="1" si="24"/>
        <v>#NUM!</v>
      </c>
    </row>
    <row r="286" spans="1:7" x14ac:dyDescent="0.3">
      <c r="A286" s="25" t="e">
        <f t="shared" ca="1" si="22"/>
        <v>#NUM!</v>
      </c>
      <c r="B286" s="26" t="e">
        <f ca="1">VLOOKUP(A286,Preencher!B:C,2,0)</f>
        <v>#NUM!</v>
      </c>
      <c r="C286" s="26" t="e">
        <f t="shared" ca="1" si="25"/>
        <v>#NUM!</v>
      </c>
      <c r="D286" s="26" t="e">
        <f t="shared" ca="1" si="23"/>
        <v>#NUM!</v>
      </c>
      <c r="E286" s="26" t="e">
        <f ca="1">VLOOKUP(A286,'Evolução do Patrimônio'!$B$18:$G$397,6,0)</f>
        <v>#NUM!</v>
      </c>
      <c r="F286" s="26" t="e">
        <f t="shared" ca="1" si="26"/>
        <v>#NUM!</v>
      </c>
      <c r="G286" s="26" t="e">
        <f t="shared" ca="1" si="24"/>
        <v>#NUM!</v>
      </c>
    </row>
    <row r="287" spans="1:7" x14ac:dyDescent="0.3">
      <c r="A287" s="25" t="e">
        <f t="shared" ca="1" si="22"/>
        <v>#NUM!</v>
      </c>
      <c r="B287" s="26" t="e">
        <f ca="1">VLOOKUP(A287,Preencher!B:C,2,0)</f>
        <v>#NUM!</v>
      </c>
      <c r="C287" s="26" t="e">
        <f t="shared" ca="1" si="25"/>
        <v>#NUM!</v>
      </c>
      <c r="D287" s="26" t="e">
        <f t="shared" ca="1" si="23"/>
        <v>#NUM!</v>
      </c>
      <c r="E287" s="26" t="e">
        <f ca="1">VLOOKUP(A287,'Evolução do Patrimônio'!$B$18:$G$397,6,0)</f>
        <v>#NUM!</v>
      </c>
      <c r="F287" s="26" t="e">
        <f t="shared" ca="1" si="26"/>
        <v>#NUM!</v>
      </c>
      <c r="G287" s="26" t="e">
        <f t="shared" ca="1" si="24"/>
        <v>#NUM!</v>
      </c>
    </row>
    <row r="288" spans="1:7" x14ac:dyDescent="0.3">
      <c r="A288" s="25" t="e">
        <f t="shared" ca="1" si="22"/>
        <v>#NUM!</v>
      </c>
      <c r="B288" s="26" t="e">
        <f ca="1">VLOOKUP(A288,Preencher!B:C,2,0)</f>
        <v>#NUM!</v>
      </c>
      <c r="C288" s="26" t="e">
        <f t="shared" ca="1" si="25"/>
        <v>#NUM!</v>
      </c>
      <c r="D288" s="26" t="e">
        <f t="shared" ca="1" si="23"/>
        <v>#NUM!</v>
      </c>
      <c r="E288" s="26" t="e">
        <f ca="1">VLOOKUP(A288,'Evolução do Patrimônio'!$B$18:$G$397,6,0)</f>
        <v>#NUM!</v>
      </c>
      <c r="F288" s="26" t="e">
        <f t="shared" ca="1" si="26"/>
        <v>#NUM!</v>
      </c>
      <c r="G288" s="26" t="e">
        <f t="shared" ca="1" si="24"/>
        <v>#NUM!</v>
      </c>
    </row>
    <row r="289" spans="1:7" x14ac:dyDescent="0.3">
      <c r="A289" s="25" t="e">
        <f t="shared" ca="1" si="22"/>
        <v>#NUM!</v>
      </c>
      <c r="B289" s="26" t="e">
        <f ca="1">VLOOKUP(A289,Preencher!B:C,2,0)</f>
        <v>#NUM!</v>
      </c>
      <c r="C289" s="26" t="e">
        <f t="shared" ca="1" si="25"/>
        <v>#NUM!</v>
      </c>
      <c r="D289" s="26" t="e">
        <f t="shared" ca="1" si="23"/>
        <v>#NUM!</v>
      </c>
      <c r="E289" s="26" t="e">
        <f ca="1">VLOOKUP(A289,'Evolução do Patrimônio'!$B$18:$G$397,6,0)</f>
        <v>#NUM!</v>
      </c>
      <c r="F289" s="26" t="e">
        <f t="shared" ca="1" si="26"/>
        <v>#NUM!</v>
      </c>
      <c r="G289" s="26" t="e">
        <f t="shared" ca="1" si="24"/>
        <v>#NUM!</v>
      </c>
    </row>
    <row r="290" spans="1:7" x14ac:dyDescent="0.3">
      <c r="A290" s="25" t="e">
        <f t="shared" ca="1" si="22"/>
        <v>#NUM!</v>
      </c>
      <c r="B290" s="26" t="e">
        <f ca="1">VLOOKUP(A290,Preencher!B:C,2,0)</f>
        <v>#NUM!</v>
      </c>
      <c r="C290" s="26" t="e">
        <f t="shared" ca="1" si="25"/>
        <v>#NUM!</v>
      </c>
      <c r="D290" s="26" t="e">
        <f t="shared" ca="1" si="23"/>
        <v>#NUM!</v>
      </c>
      <c r="E290" s="26" t="e">
        <f ca="1">VLOOKUP(A290,'Evolução do Patrimônio'!$B$18:$G$397,6,0)</f>
        <v>#NUM!</v>
      </c>
      <c r="F290" s="26" t="e">
        <f t="shared" ca="1" si="26"/>
        <v>#NUM!</v>
      </c>
      <c r="G290" s="26" t="e">
        <f t="shared" ca="1" si="24"/>
        <v>#NUM!</v>
      </c>
    </row>
    <row r="291" spans="1:7" x14ac:dyDescent="0.3">
      <c r="A291" s="25" t="e">
        <f t="shared" ca="1" si="22"/>
        <v>#NUM!</v>
      </c>
      <c r="B291" s="26" t="e">
        <f ca="1">VLOOKUP(A291,Preencher!B:C,2,0)</f>
        <v>#NUM!</v>
      </c>
      <c r="C291" s="26" t="e">
        <f t="shared" ca="1" si="25"/>
        <v>#NUM!</v>
      </c>
      <c r="D291" s="26" t="e">
        <f t="shared" ca="1" si="23"/>
        <v>#NUM!</v>
      </c>
      <c r="E291" s="26" t="e">
        <f ca="1">VLOOKUP(A291,'Evolução do Patrimônio'!$B$18:$G$397,6,0)</f>
        <v>#NUM!</v>
      </c>
      <c r="F291" s="26" t="e">
        <f t="shared" ca="1" si="26"/>
        <v>#NUM!</v>
      </c>
      <c r="G291" s="26" t="e">
        <f t="shared" ca="1" si="24"/>
        <v>#NUM!</v>
      </c>
    </row>
    <row r="292" spans="1:7" x14ac:dyDescent="0.3">
      <c r="A292" s="25" t="e">
        <f t="shared" ca="1" si="22"/>
        <v>#NUM!</v>
      </c>
      <c r="B292" s="26" t="e">
        <f ca="1">VLOOKUP(A292,Preencher!B:C,2,0)</f>
        <v>#NUM!</v>
      </c>
      <c r="C292" s="26" t="e">
        <f t="shared" ca="1" si="25"/>
        <v>#NUM!</v>
      </c>
      <c r="D292" s="26" t="e">
        <f t="shared" ca="1" si="23"/>
        <v>#NUM!</v>
      </c>
      <c r="E292" s="26" t="e">
        <f ca="1">VLOOKUP(A292,'Evolução do Patrimônio'!$B$18:$G$397,6,0)</f>
        <v>#NUM!</v>
      </c>
      <c r="F292" s="26" t="e">
        <f t="shared" ca="1" si="26"/>
        <v>#NUM!</v>
      </c>
      <c r="G292" s="26" t="e">
        <f t="shared" ca="1" si="24"/>
        <v>#NUM!</v>
      </c>
    </row>
    <row r="293" spans="1:7" x14ac:dyDescent="0.3">
      <c r="A293" s="25" t="e">
        <f t="shared" ca="1" si="22"/>
        <v>#NUM!</v>
      </c>
      <c r="B293" s="26" t="e">
        <f ca="1">VLOOKUP(A293,Preencher!B:C,2,0)</f>
        <v>#NUM!</v>
      </c>
      <c r="C293" s="26" t="e">
        <f t="shared" ca="1" si="25"/>
        <v>#NUM!</v>
      </c>
      <c r="D293" s="26" t="e">
        <f t="shared" ca="1" si="23"/>
        <v>#NUM!</v>
      </c>
      <c r="E293" s="26" t="e">
        <f ca="1">VLOOKUP(A293,'Evolução do Patrimônio'!$B$18:$G$397,6,0)</f>
        <v>#NUM!</v>
      </c>
      <c r="F293" s="26" t="e">
        <f t="shared" ca="1" si="26"/>
        <v>#NUM!</v>
      </c>
      <c r="G293" s="26" t="e">
        <f t="shared" ca="1" si="24"/>
        <v>#NUM!</v>
      </c>
    </row>
    <row r="294" spans="1:7" x14ac:dyDescent="0.3">
      <c r="A294" s="25" t="e">
        <f t="shared" ca="1" si="22"/>
        <v>#NUM!</v>
      </c>
      <c r="B294" s="26" t="e">
        <f ca="1">VLOOKUP(A294,Preencher!B:C,2,0)</f>
        <v>#NUM!</v>
      </c>
      <c r="C294" s="26" t="e">
        <f t="shared" ca="1" si="25"/>
        <v>#NUM!</v>
      </c>
      <c r="D294" s="26" t="e">
        <f t="shared" ca="1" si="23"/>
        <v>#NUM!</v>
      </c>
      <c r="E294" s="26" t="e">
        <f ca="1">VLOOKUP(A294,'Evolução do Patrimônio'!$B$18:$G$397,6,0)</f>
        <v>#NUM!</v>
      </c>
      <c r="F294" s="26" t="e">
        <f t="shared" ca="1" si="26"/>
        <v>#NUM!</v>
      </c>
      <c r="G294" s="26" t="e">
        <f t="shared" ca="1" si="24"/>
        <v>#NUM!</v>
      </c>
    </row>
    <row r="295" spans="1:7" x14ac:dyDescent="0.3">
      <c r="A295" s="25" t="e">
        <f t="shared" ca="1" si="22"/>
        <v>#NUM!</v>
      </c>
      <c r="B295" s="26" t="e">
        <f ca="1">VLOOKUP(A295,Preencher!B:C,2,0)</f>
        <v>#NUM!</v>
      </c>
      <c r="C295" s="26" t="e">
        <f t="shared" ca="1" si="25"/>
        <v>#NUM!</v>
      </c>
      <c r="D295" s="26" t="e">
        <f t="shared" ca="1" si="23"/>
        <v>#NUM!</v>
      </c>
      <c r="E295" s="26" t="e">
        <f ca="1">VLOOKUP(A295,'Evolução do Patrimônio'!$B$18:$G$397,6,0)</f>
        <v>#NUM!</v>
      </c>
      <c r="F295" s="26" t="e">
        <f t="shared" ca="1" si="26"/>
        <v>#NUM!</v>
      </c>
      <c r="G295" s="26" t="e">
        <f t="shared" ca="1" si="24"/>
        <v>#NUM!</v>
      </c>
    </row>
    <row r="296" spans="1:7" x14ac:dyDescent="0.3">
      <c r="A296" s="25" t="e">
        <f t="shared" ca="1" si="22"/>
        <v>#NUM!</v>
      </c>
      <c r="B296" s="26" t="e">
        <f ca="1">VLOOKUP(A296,Preencher!B:C,2,0)</f>
        <v>#NUM!</v>
      </c>
      <c r="C296" s="26" t="e">
        <f t="shared" ca="1" si="25"/>
        <v>#NUM!</v>
      </c>
      <c r="D296" s="26" t="e">
        <f t="shared" ca="1" si="23"/>
        <v>#NUM!</v>
      </c>
      <c r="E296" s="26" t="e">
        <f ca="1">VLOOKUP(A296,'Evolução do Patrimônio'!$B$18:$G$397,6,0)</f>
        <v>#NUM!</v>
      </c>
      <c r="F296" s="26" t="e">
        <f t="shared" ca="1" si="26"/>
        <v>#NUM!</v>
      </c>
      <c r="G296" s="26" t="e">
        <f t="shared" ca="1" si="24"/>
        <v>#NUM!</v>
      </c>
    </row>
    <row r="297" spans="1:7" x14ac:dyDescent="0.3">
      <c r="A297" s="25" t="e">
        <f t="shared" ca="1" si="22"/>
        <v>#NUM!</v>
      </c>
      <c r="B297" s="26" t="e">
        <f ca="1">VLOOKUP(A297,Preencher!B:C,2,0)</f>
        <v>#NUM!</v>
      </c>
      <c r="C297" s="26" t="e">
        <f t="shared" ca="1" si="25"/>
        <v>#NUM!</v>
      </c>
      <c r="D297" s="26" t="e">
        <f t="shared" ca="1" si="23"/>
        <v>#NUM!</v>
      </c>
      <c r="E297" s="26" t="e">
        <f ca="1">VLOOKUP(A297,'Evolução do Patrimônio'!$B$18:$G$397,6,0)</f>
        <v>#NUM!</v>
      </c>
      <c r="F297" s="26" t="e">
        <f t="shared" ca="1" si="26"/>
        <v>#NUM!</v>
      </c>
      <c r="G297" s="26" t="e">
        <f t="shared" ca="1" si="24"/>
        <v>#NUM!</v>
      </c>
    </row>
    <row r="298" spans="1:7" x14ac:dyDescent="0.3">
      <c r="A298" s="25" t="e">
        <f t="shared" ca="1" si="22"/>
        <v>#NUM!</v>
      </c>
      <c r="B298" s="26" t="e">
        <f ca="1">VLOOKUP(A298,Preencher!B:C,2,0)</f>
        <v>#NUM!</v>
      </c>
      <c r="C298" s="26" t="e">
        <f t="shared" ca="1" si="25"/>
        <v>#NUM!</v>
      </c>
      <c r="D298" s="26" t="e">
        <f t="shared" ca="1" si="23"/>
        <v>#NUM!</v>
      </c>
      <c r="E298" s="26" t="e">
        <f ca="1">VLOOKUP(A298,'Evolução do Patrimônio'!$B$18:$G$397,6,0)</f>
        <v>#NUM!</v>
      </c>
      <c r="F298" s="26" t="e">
        <f t="shared" ca="1" si="26"/>
        <v>#NUM!</v>
      </c>
      <c r="G298" s="26" t="e">
        <f t="shared" ca="1" si="24"/>
        <v>#NUM!</v>
      </c>
    </row>
    <row r="299" spans="1:7" x14ac:dyDescent="0.3">
      <c r="A299" s="25" t="e">
        <f t="shared" ca="1" si="22"/>
        <v>#NUM!</v>
      </c>
      <c r="B299" s="26" t="e">
        <f ca="1">VLOOKUP(A299,Preencher!B:C,2,0)</f>
        <v>#NUM!</v>
      </c>
      <c r="C299" s="26" t="e">
        <f t="shared" ca="1" si="25"/>
        <v>#NUM!</v>
      </c>
      <c r="D299" s="26" t="e">
        <f t="shared" ca="1" si="23"/>
        <v>#NUM!</v>
      </c>
      <c r="E299" s="26" t="e">
        <f ca="1">VLOOKUP(A299,'Evolução do Patrimônio'!$B$18:$G$397,6,0)</f>
        <v>#NUM!</v>
      </c>
      <c r="F299" s="26" t="e">
        <f t="shared" ca="1" si="26"/>
        <v>#NUM!</v>
      </c>
      <c r="G299" s="26" t="e">
        <f t="shared" ca="1" si="24"/>
        <v>#NUM!</v>
      </c>
    </row>
    <row r="300" spans="1:7" x14ac:dyDescent="0.3">
      <c r="A300" s="25" t="e">
        <f t="shared" ca="1" si="22"/>
        <v>#NUM!</v>
      </c>
      <c r="B300" s="26" t="e">
        <f ca="1">VLOOKUP(A300,Preencher!B:C,2,0)</f>
        <v>#NUM!</v>
      </c>
      <c r="C300" s="26" t="e">
        <f t="shared" ca="1" si="25"/>
        <v>#NUM!</v>
      </c>
      <c r="D300" s="26" t="e">
        <f t="shared" ca="1" si="23"/>
        <v>#NUM!</v>
      </c>
      <c r="E300" s="26" t="e">
        <f ca="1">VLOOKUP(A300,'Evolução do Patrimônio'!$B$18:$G$397,6,0)</f>
        <v>#NUM!</v>
      </c>
      <c r="F300" s="26" t="e">
        <f t="shared" ca="1" si="26"/>
        <v>#NUM!</v>
      </c>
      <c r="G300" s="26" t="e">
        <f t="shared" ca="1" si="24"/>
        <v>#NUM!</v>
      </c>
    </row>
    <row r="301" spans="1:7" x14ac:dyDescent="0.3">
      <c r="A301" s="25" t="e">
        <f t="shared" ca="1" si="22"/>
        <v>#NUM!</v>
      </c>
      <c r="B301" s="26" t="e">
        <f ca="1">VLOOKUP(A301,Preencher!B:C,2,0)</f>
        <v>#NUM!</v>
      </c>
      <c r="C301" s="26" t="e">
        <f t="shared" ca="1" si="25"/>
        <v>#NUM!</v>
      </c>
      <c r="D301" s="26" t="e">
        <f t="shared" ca="1" si="23"/>
        <v>#NUM!</v>
      </c>
      <c r="E301" s="26" t="e">
        <f ca="1">VLOOKUP(A301,'Evolução do Patrimônio'!$B$18:$G$397,6,0)</f>
        <v>#NUM!</v>
      </c>
      <c r="F301" s="26" t="e">
        <f t="shared" ca="1" si="26"/>
        <v>#NUM!</v>
      </c>
      <c r="G301" s="26" t="e">
        <f t="shared" ca="1" si="24"/>
        <v>#NUM!</v>
      </c>
    </row>
    <row r="302" spans="1:7" x14ac:dyDescent="0.3">
      <c r="A302" s="25" t="e">
        <f t="shared" ca="1" si="22"/>
        <v>#NUM!</v>
      </c>
      <c r="B302" s="26" t="e">
        <f ca="1">VLOOKUP(A302,Preencher!B:C,2,0)</f>
        <v>#NUM!</v>
      </c>
      <c r="C302" s="26" t="e">
        <f t="shared" ca="1" si="25"/>
        <v>#NUM!</v>
      </c>
      <c r="D302" s="26" t="e">
        <f t="shared" ca="1" si="23"/>
        <v>#NUM!</v>
      </c>
      <c r="E302" s="26" t="e">
        <f ca="1">VLOOKUP(A302,'Evolução do Patrimônio'!$B$18:$G$397,6,0)</f>
        <v>#NUM!</v>
      </c>
      <c r="F302" s="26" t="e">
        <f t="shared" ca="1" si="26"/>
        <v>#NUM!</v>
      </c>
      <c r="G302" s="26" t="e">
        <f t="shared" ca="1" si="24"/>
        <v>#NUM!</v>
      </c>
    </row>
    <row r="303" spans="1:7" x14ac:dyDescent="0.3">
      <c r="A303" s="25" t="e">
        <f t="shared" ca="1" si="22"/>
        <v>#NUM!</v>
      </c>
      <c r="B303" s="26" t="e">
        <f ca="1">VLOOKUP(A303,Preencher!B:C,2,0)</f>
        <v>#NUM!</v>
      </c>
      <c r="C303" s="26" t="e">
        <f t="shared" ca="1" si="25"/>
        <v>#NUM!</v>
      </c>
      <c r="D303" s="26" t="e">
        <f t="shared" ca="1" si="23"/>
        <v>#NUM!</v>
      </c>
      <c r="E303" s="26" t="e">
        <f ca="1">VLOOKUP(A303,'Evolução do Patrimônio'!$B$18:$G$397,6,0)</f>
        <v>#NUM!</v>
      </c>
      <c r="F303" s="26" t="e">
        <f t="shared" ca="1" si="26"/>
        <v>#NUM!</v>
      </c>
      <c r="G303" s="26" t="e">
        <f t="shared" ca="1" si="24"/>
        <v>#NUM!</v>
      </c>
    </row>
    <row r="304" spans="1:7" x14ac:dyDescent="0.3">
      <c r="A304" s="25" t="e">
        <f t="shared" ca="1" si="22"/>
        <v>#NUM!</v>
      </c>
      <c r="B304" s="26" t="e">
        <f ca="1">VLOOKUP(A304,Preencher!B:C,2,0)</f>
        <v>#NUM!</v>
      </c>
      <c r="C304" s="26" t="e">
        <f t="shared" ca="1" si="25"/>
        <v>#NUM!</v>
      </c>
      <c r="D304" s="26" t="e">
        <f t="shared" ca="1" si="23"/>
        <v>#NUM!</v>
      </c>
      <c r="E304" s="26" t="e">
        <f ca="1">VLOOKUP(A304,'Evolução do Patrimônio'!$B$18:$G$397,6,0)</f>
        <v>#NUM!</v>
      </c>
      <c r="F304" s="26" t="e">
        <f t="shared" ca="1" si="26"/>
        <v>#NUM!</v>
      </c>
      <c r="G304" s="26" t="e">
        <f t="shared" ca="1" si="24"/>
        <v>#NUM!</v>
      </c>
    </row>
    <row r="305" spans="1:7" x14ac:dyDescent="0.3">
      <c r="A305" s="25" t="e">
        <f t="shared" ca="1" si="22"/>
        <v>#NUM!</v>
      </c>
      <c r="B305" s="26" t="e">
        <f ca="1">VLOOKUP(A305,Preencher!B:C,2,0)</f>
        <v>#NUM!</v>
      </c>
      <c r="C305" s="26" t="e">
        <f t="shared" ca="1" si="25"/>
        <v>#NUM!</v>
      </c>
      <c r="D305" s="26" t="e">
        <f t="shared" ca="1" si="23"/>
        <v>#NUM!</v>
      </c>
      <c r="E305" s="26" t="e">
        <f ca="1">VLOOKUP(A305,'Evolução do Patrimônio'!$B$18:$G$397,6,0)</f>
        <v>#NUM!</v>
      </c>
      <c r="F305" s="26" t="e">
        <f t="shared" ca="1" si="26"/>
        <v>#NUM!</v>
      </c>
      <c r="G305" s="26" t="e">
        <f t="shared" ca="1" si="24"/>
        <v>#NUM!</v>
      </c>
    </row>
    <row r="306" spans="1:7" x14ac:dyDescent="0.3">
      <c r="A306" s="25" t="e">
        <f t="shared" ca="1" si="22"/>
        <v>#NUM!</v>
      </c>
      <c r="B306" s="26" t="e">
        <f ca="1">VLOOKUP(A306,Preencher!B:C,2,0)</f>
        <v>#NUM!</v>
      </c>
      <c r="C306" s="26" t="e">
        <f t="shared" ca="1" si="25"/>
        <v>#NUM!</v>
      </c>
      <c r="D306" s="26" t="e">
        <f t="shared" ca="1" si="23"/>
        <v>#NUM!</v>
      </c>
      <c r="E306" s="26" t="e">
        <f ca="1">VLOOKUP(A306,'Evolução do Patrimônio'!$B$18:$G$397,6,0)</f>
        <v>#NUM!</v>
      </c>
      <c r="F306" s="26" t="e">
        <f t="shared" ca="1" si="26"/>
        <v>#NUM!</v>
      </c>
      <c r="G306" s="26" t="e">
        <f t="shared" ca="1" si="24"/>
        <v>#NUM!</v>
      </c>
    </row>
    <row r="307" spans="1:7" x14ac:dyDescent="0.3">
      <c r="A307" s="25" t="e">
        <f t="shared" ca="1" si="22"/>
        <v>#NUM!</v>
      </c>
      <c r="B307" s="26" t="e">
        <f ca="1">VLOOKUP(A307,Preencher!B:C,2,0)</f>
        <v>#NUM!</v>
      </c>
      <c r="C307" s="26" t="e">
        <f t="shared" ca="1" si="25"/>
        <v>#NUM!</v>
      </c>
      <c r="D307" s="26" t="e">
        <f t="shared" ca="1" si="23"/>
        <v>#NUM!</v>
      </c>
      <c r="E307" s="26" t="e">
        <f ca="1">VLOOKUP(A307,'Evolução do Patrimônio'!$B$18:$G$397,6,0)</f>
        <v>#NUM!</v>
      </c>
      <c r="F307" s="26" t="e">
        <f t="shared" ca="1" si="26"/>
        <v>#NUM!</v>
      </c>
      <c r="G307" s="26" t="e">
        <f t="shared" ca="1" si="24"/>
        <v>#NUM!</v>
      </c>
    </row>
    <row r="308" spans="1:7" x14ac:dyDescent="0.3">
      <c r="A308" s="25" t="e">
        <f t="shared" ca="1" si="22"/>
        <v>#NUM!</v>
      </c>
      <c r="B308" s="26" t="e">
        <f ca="1">VLOOKUP(A308,Preencher!B:C,2,0)</f>
        <v>#NUM!</v>
      </c>
      <c r="C308" s="26" t="e">
        <f t="shared" ca="1" si="25"/>
        <v>#NUM!</v>
      </c>
      <c r="D308" s="26" t="e">
        <f t="shared" ca="1" si="23"/>
        <v>#NUM!</v>
      </c>
      <c r="E308" s="26" t="e">
        <f ca="1">VLOOKUP(A308,'Evolução do Patrimônio'!$B$18:$G$397,6,0)</f>
        <v>#NUM!</v>
      </c>
      <c r="F308" s="26" t="e">
        <f t="shared" ca="1" si="26"/>
        <v>#NUM!</v>
      </c>
      <c r="G308" s="26" t="e">
        <f t="shared" ca="1" si="24"/>
        <v>#NUM!</v>
      </c>
    </row>
    <row r="309" spans="1:7" x14ac:dyDescent="0.3">
      <c r="A309" s="25" t="e">
        <f t="shared" ca="1" si="22"/>
        <v>#NUM!</v>
      </c>
      <c r="B309" s="26" t="e">
        <f ca="1">VLOOKUP(A309,Preencher!B:C,2,0)</f>
        <v>#NUM!</v>
      </c>
      <c r="C309" s="26" t="e">
        <f t="shared" ca="1" si="25"/>
        <v>#NUM!</v>
      </c>
      <c r="D309" s="26" t="e">
        <f t="shared" ca="1" si="23"/>
        <v>#NUM!</v>
      </c>
      <c r="E309" s="26" t="e">
        <f ca="1">VLOOKUP(A309,'Evolução do Patrimônio'!$B$18:$G$397,6,0)</f>
        <v>#NUM!</v>
      </c>
      <c r="F309" s="26" t="e">
        <f t="shared" ca="1" si="26"/>
        <v>#NUM!</v>
      </c>
      <c r="G309" s="26" t="e">
        <f t="shared" ca="1" si="24"/>
        <v>#NUM!</v>
      </c>
    </row>
    <row r="310" spans="1:7" x14ac:dyDescent="0.3">
      <c r="A310" s="25" t="e">
        <f t="shared" ca="1" si="22"/>
        <v>#NUM!</v>
      </c>
      <c r="B310" s="26" t="e">
        <f ca="1">VLOOKUP(A310,Preencher!B:C,2,0)</f>
        <v>#NUM!</v>
      </c>
      <c r="C310" s="26" t="e">
        <f t="shared" ca="1" si="25"/>
        <v>#NUM!</v>
      </c>
      <c r="D310" s="26" t="e">
        <f t="shared" ca="1" si="23"/>
        <v>#NUM!</v>
      </c>
      <c r="E310" s="26" t="e">
        <f ca="1">VLOOKUP(A310,'Evolução do Patrimônio'!$B$18:$G$397,6,0)</f>
        <v>#NUM!</v>
      </c>
      <c r="F310" s="26" t="e">
        <f t="shared" ca="1" si="26"/>
        <v>#NUM!</v>
      </c>
      <c r="G310" s="26" t="e">
        <f t="shared" ca="1" si="24"/>
        <v>#NUM!</v>
      </c>
    </row>
    <row r="311" spans="1:7" x14ac:dyDescent="0.3">
      <c r="A311" s="25" t="e">
        <f t="shared" ca="1" si="22"/>
        <v>#NUM!</v>
      </c>
      <c r="B311" s="26" t="e">
        <f ca="1">VLOOKUP(A311,Preencher!B:C,2,0)</f>
        <v>#NUM!</v>
      </c>
      <c r="C311" s="26" t="e">
        <f t="shared" ca="1" si="25"/>
        <v>#NUM!</v>
      </c>
      <c r="D311" s="26" t="e">
        <f t="shared" ca="1" si="23"/>
        <v>#NUM!</v>
      </c>
      <c r="E311" s="26" t="e">
        <f ca="1">VLOOKUP(A311,'Evolução do Patrimônio'!$B$18:$G$397,6,0)</f>
        <v>#NUM!</v>
      </c>
      <c r="F311" s="26" t="e">
        <f t="shared" ca="1" si="26"/>
        <v>#NUM!</v>
      </c>
      <c r="G311" s="26" t="e">
        <f t="shared" ca="1" si="24"/>
        <v>#NUM!</v>
      </c>
    </row>
    <row r="312" spans="1:7" x14ac:dyDescent="0.3">
      <c r="A312" s="25" t="e">
        <f t="shared" ca="1" si="22"/>
        <v>#NUM!</v>
      </c>
      <c r="B312" s="26" t="e">
        <f ca="1">VLOOKUP(A312,Preencher!B:C,2,0)</f>
        <v>#NUM!</v>
      </c>
      <c r="C312" s="26" t="e">
        <f t="shared" ca="1" si="25"/>
        <v>#NUM!</v>
      </c>
      <c r="D312" s="26" t="e">
        <f t="shared" ca="1" si="23"/>
        <v>#NUM!</v>
      </c>
      <c r="E312" s="26" t="e">
        <f ca="1">VLOOKUP(A312,'Evolução do Patrimônio'!$B$18:$G$397,6,0)</f>
        <v>#NUM!</v>
      </c>
      <c r="F312" s="26" t="e">
        <f t="shared" ca="1" si="26"/>
        <v>#NUM!</v>
      </c>
      <c r="G312" s="26" t="e">
        <f t="shared" ca="1" si="24"/>
        <v>#NUM!</v>
      </c>
    </row>
    <row r="313" spans="1:7" x14ac:dyDescent="0.3">
      <c r="A313" s="25" t="e">
        <f t="shared" ca="1" si="22"/>
        <v>#NUM!</v>
      </c>
      <c r="B313" s="26" t="e">
        <f ca="1">VLOOKUP(A313,Preencher!B:C,2,0)</f>
        <v>#NUM!</v>
      </c>
      <c r="C313" s="26" t="e">
        <f t="shared" ca="1" si="25"/>
        <v>#NUM!</v>
      </c>
      <c r="D313" s="26" t="e">
        <f t="shared" ca="1" si="23"/>
        <v>#NUM!</v>
      </c>
      <c r="E313" s="26" t="e">
        <f ca="1">VLOOKUP(A313,'Evolução do Patrimônio'!$B$18:$G$397,6,0)</f>
        <v>#NUM!</v>
      </c>
      <c r="F313" s="26" t="e">
        <f t="shared" ca="1" si="26"/>
        <v>#NUM!</v>
      </c>
      <c r="G313" s="26" t="e">
        <f t="shared" ca="1" si="24"/>
        <v>#NUM!</v>
      </c>
    </row>
    <row r="314" spans="1:7" x14ac:dyDescent="0.3">
      <c r="A314" s="25" t="e">
        <f t="shared" ca="1" si="22"/>
        <v>#NUM!</v>
      </c>
      <c r="B314" s="26" t="e">
        <f ca="1">VLOOKUP(A314,Preencher!B:C,2,0)</f>
        <v>#NUM!</v>
      </c>
      <c r="C314" s="26" t="e">
        <f t="shared" ca="1" si="25"/>
        <v>#NUM!</v>
      </c>
      <c r="D314" s="26" t="e">
        <f t="shared" ca="1" si="23"/>
        <v>#NUM!</v>
      </c>
      <c r="E314" s="26" t="e">
        <f ca="1">VLOOKUP(A314,'Evolução do Patrimônio'!$B$18:$G$397,6,0)</f>
        <v>#NUM!</v>
      </c>
      <c r="F314" s="26" t="e">
        <f t="shared" ca="1" si="26"/>
        <v>#NUM!</v>
      </c>
      <c r="G314" s="26" t="e">
        <f t="shared" ca="1" si="24"/>
        <v>#NUM!</v>
      </c>
    </row>
    <row r="315" spans="1:7" x14ac:dyDescent="0.3">
      <c r="A315" s="25" t="e">
        <f t="shared" ca="1" si="22"/>
        <v>#NUM!</v>
      </c>
      <c r="B315" s="26" t="e">
        <f ca="1">VLOOKUP(A315,Preencher!B:C,2,0)</f>
        <v>#NUM!</v>
      </c>
      <c r="C315" s="26" t="e">
        <f t="shared" ca="1" si="25"/>
        <v>#NUM!</v>
      </c>
      <c r="D315" s="26" t="e">
        <f t="shared" ca="1" si="23"/>
        <v>#NUM!</v>
      </c>
      <c r="E315" s="26" t="e">
        <f ca="1">VLOOKUP(A315,'Evolução do Patrimônio'!$B$18:$G$397,6,0)</f>
        <v>#NUM!</v>
      </c>
      <c r="F315" s="26" t="e">
        <f t="shared" ca="1" si="26"/>
        <v>#NUM!</v>
      </c>
      <c r="G315" s="26" t="e">
        <f t="shared" ca="1" si="24"/>
        <v>#NUM!</v>
      </c>
    </row>
    <row r="316" spans="1:7" x14ac:dyDescent="0.3">
      <c r="A316" s="25" t="e">
        <f t="shared" ca="1" si="22"/>
        <v>#NUM!</v>
      </c>
      <c r="B316" s="26" t="e">
        <f ca="1">VLOOKUP(A316,Preencher!B:C,2,0)</f>
        <v>#NUM!</v>
      </c>
      <c r="C316" s="26" t="e">
        <f t="shared" ca="1" si="25"/>
        <v>#NUM!</v>
      </c>
      <c r="D316" s="26" t="e">
        <f t="shared" ca="1" si="23"/>
        <v>#NUM!</v>
      </c>
      <c r="E316" s="26" t="e">
        <f ca="1">VLOOKUP(A316,'Evolução do Patrimônio'!$B$18:$G$397,6,0)</f>
        <v>#NUM!</v>
      </c>
      <c r="F316" s="26" t="e">
        <f t="shared" ca="1" si="26"/>
        <v>#NUM!</v>
      </c>
      <c r="G316" s="26" t="e">
        <f t="shared" ca="1" si="24"/>
        <v>#NUM!</v>
      </c>
    </row>
    <row r="317" spans="1:7" x14ac:dyDescent="0.3">
      <c r="A317" s="25" t="e">
        <f t="shared" ca="1" si="22"/>
        <v>#NUM!</v>
      </c>
      <c r="B317" s="26" t="e">
        <f ca="1">VLOOKUP(A317,Preencher!B:C,2,0)</f>
        <v>#NUM!</v>
      </c>
      <c r="C317" s="26" t="e">
        <f t="shared" ca="1" si="25"/>
        <v>#NUM!</v>
      </c>
      <c r="D317" s="26" t="e">
        <f t="shared" ca="1" si="23"/>
        <v>#NUM!</v>
      </c>
      <c r="E317" s="26" t="e">
        <f ca="1">VLOOKUP(A317,'Evolução do Patrimônio'!$B$18:$G$397,6,0)</f>
        <v>#NUM!</v>
      </c>
      <c r="F317" s="26" t="e">
        <f t="shared" ca="1" si="26"/>
        <v>#NUM!</v>
      </c>
      <c r="G317" s="26" t="e">
        <f t="shared" ca="1" si="24"/>
        <v>#NUM!</v>
      </c>
    </row>
    <row r="318" spans="1:7" x14ac:dyDescent="0.3">
      <c r="A318" s="25" t="e">
        <f t="shared" ca="1" si="22"/>
        <v>#NUM!</v>
      </c>
      <c r="B318" s="26" t="e">
        <f ca="1">VLOOKUP(A318,Preencher!B:C,2,0)</f>
        <v>#NUM!</v>
      </c>
      <c r="C318" s="26" t="e">
        <f t="shared" ca="1" si="25"/>
        <v>#NUM!</v>
      </c>
      <c r="D318" s="26" t="e">
        <f t="shared" ca="1" si="23"/>
        <v>#NUM!</v>
      </c>
      <c r="E318" s="26" t="e">
        <f ca="1">VLOOKUP(A318,'Evolução do Patrimônio'!$B$18:$G$397,6,0)</f>
        <v>#NUM!</v>
      </c>
      <c r="F318" s="26" t="e">
        <f t="shared" ca="1" si="26"/>
        <v>#NUM!</v>
      </c>
      <c r="G318" s="26" t="e">
        <f t="shared" ca="1" si="24"/>
        <v>#NUM!</v>
      </c>
    </row>
    <row r="319" spans="1:7" x14ac:dyDescent="0.3">
      <c r="A319" s="25" t="e">
        <f t="shared" ca="1" si="22"/>
        <v>#NUM!</v>
      </c>
      <c r="B319" s="26" t="e">
        <f ca="1">VLOOKUP(A319,Preencher!B:C,2,0)</f>
        <v>#NUM!</v>
      </c>
      <c r="C319" s="26" t="e">
        <f t="shared" ca="1" si="25"/>
        <v>#NUM!</v>
      </c>
      <c r="D319" s="26" t="e">
        <f t="shared" ca="1" si="23"/>
        <v>#NUM!</v>
      </c>
      <c r="E319" s="26" t="e">
        <f ca="1">VLOOKUP(A319,'Evolução do Patrimônio'!$B$18:$G$397,6,0)</f>
        <v>#NUM!</v>
      </c>
      <c r="F319" s="26" t="e">
        <f t="shared" ca="1" si="26"/>
        <v>#NUM!</v>
      </c>
      <c r="G319" s="26" t="e">
        <f t="shared" ca="1" si="24"/>
        <v>#NUM!</v>
      </c>
    </row>
    <row r="320" spans="1:7" x14ac:dyDescent="0.3">
      <c r="A320" s="25" t="e">
        <f t="shared" ca="1" si="22"/>
        <v>#NUM!</v>
      </c>
      <c r="B320" s="26" t="e">
        <f ca="1">VLOOKUP(A320,Preencher!B:C,2,0)</f>
        <v>#NUM!</v>
      </c>
      <c r="C320" s="26" t="e">
        <f t="shared" ca="1" si="25"/>
        <v>#NUM!</v>
      </c>
      <c r="D320" s="26" t="e">
        <f t="shared" ca="1" si="23"/>
        <v>#NUM!</v>
      </c>
      <c r="E320" s="26" t="e">
        <f ca="1">VLOOKUP(A320,'Evolução do Patrimônio'!$B$18:$G$397,6,0)</f>
        <v>#NUM!</v>
      </c>
      <c r="F320" s="26" t="e">
        <f t="shared" ca="1" si="26"/>
        <v>#NUM!</v>
      </c>
      <c r="G320" s="26" t="e">
        <f t="shared" ca="1" si="24"/>
        <v>#NUM!</v>
      </c>
    </row>
    <row r="321" spans="1:7" x14ac:dyDescent="0.3">
      <c r="A321" s="25" t="e">
        <f t="shared" ca="1" si="22"/>
        <v>#NUM!</v>
      </c>
      <c r="B321" s="26" t="e">
        <f ca="1">VLOOKUP(A321,Preencher!B:C,2,0)</f>
        <v>#NUM!</v>
      </c>
      <c r="C321" s="26" t="e">
        <f t="shared" ca="1" si="25"/>
        <v>#NUM!</v>
      </c>
      <c r="D321" s="26" t="e">
        <f t="shared" ca="1" si="23"/>
        <v>#NUM!</v>
      </c>
      <c r="E321" s="26" t="e">
        <f ca="1">VLOOKUP(A321,'Evolução do Patrimônio'!$B$18:$G$397,6,0)</f>
        <v>#NUM!</v>
      </c>
      <c r="F321" s="26" t="e">
        <f t="shared" ca="1" si="26"/>
        <v>#NUM!</v>
      </c>
      <c r="G321" s="26" t="e">
        <f t="shared" ca="1" si="24"/>
        <v>#NUM!</v>
      </c>
    </row>
    <row r="322" spans="1:7" x14ac:dyDescent="0.3">
      <c r="A322" s="25" t="e">
        <f t="shared" ca="1" si="22"/>
        <v>#NUM!</v>
      </c>
      <c r="B322" s="26" t="e">
        <f ca="1">VLOOKUP(A322,Preencher!B:C,2,0)</f>
        <v>#NUM!</v>
      </c>
      <c r="C322" s="26" t="e">
        <f t="shared" ca="1" si="25"/>
        <v>#NUM!</v>
      </c>
      <c r="D322" s="26" t="e">
        <f t="shared" ca="1" si="23"/>
        <v>#NUM!</v>
      </c>
      <c r="E322" s="26" t="e">
        <f ca="1">VLOOKUP(A322,'Evolução do Patrimônio'!$B$18:$G$397,6,0)</f>
        <v>#NUM!</v>
      </c>
      <c r="F322" s="26" t="e">
        <f t="shared" ca="1" si="26"/>
        <v>#NUM!</v>
      </c>
      <c r="G322" s="26" t="e">
        <f t="shared" ca="1" si="24"/>
        <v>#NUM!</v>
      </c>
    </row>
    <row r="323" spans="1:7" x14ac:dyDescent="0.3">
      <c r="A323" s="25" t="e">
        <f t="shared" ca="1" si="22"/>
        <v>#NUM!</v>
      </c>
      <c r="B323" s="26" t="e">
        <f ca="1">VLOOKUP(A323,Preencher!B:C,2,0)</f>
        <v>#NUM!</v>
      </c>
      <c r="C323" s="26" t="e">
        <f t="shared" ca="1" si="25"/>
        <v>#NUM!</v>
      </c>
      <c r="D323" s="26" t="e">
        <f t="shared" ca="1" si="23"/>
        <v>#NUM!</v>
      </c>
      <c r="E323" s="26" t="e">
        <f ca="1">VLOOKUP(A323,'Evolução do Patrimônio'!$B$18:$G$397,6,0)</f>
        <v>#NUM!</v>
      </c>
      <c r="F323" s="26" t="e">
        <f t="shared" ca="1" si="26"/>
        <v>#NUM!</v>
      </c>
      <c r="G323" s="26" t="e">
        <f t="shared" ca="1" si="24"/>
        <v>#NUM!</v>
      </c>
    </row>
    <row r="324" spans="1:7" x14ac:dyDescent="0.3">
      <c r="A324" s="25" t="e">
        <f t="shared" ref="A324:A381" ca="1" si="27">IF(A323=1,A323,IF(EDATE(A323,1)&gt;TODAY(),1,EDATE(A323,1)))</f>
        <v>#NUM!</v>
      </c>
      <c r="B324" s="26" t="e">
        <f ca="1">VLOOKUP(A324,Preencher!B:C,2,0)</f>
        <v>#NUM!</v>
      </c>
      <c r="C324" s="26" t="e">
        <f t="shared" ca="1" si="25"/>
        <v>#NUM!</v>
      </c>
      <c r="D324" s="26" t="e">
        <f t="shared" ref="D324:D381" ca="1" si="28">(C324-1)*100</f>
        <v>#NUM!</v>
      </c>
      <c r="E324" s="26" t="e">
        <f ca="1">VLOOKUP(A324,'Evolução do Patrimônio'!$B$18:$G$397,6,0)</f>
        <v>#NUM!</v>
      </c>
      <c r="F324" s="26" t="e">
        <f t="shared" ca="1" si="26"/>
        <v>#NUM!</v>
      </c>
      <c r="G324" s="26" t="e">
        <f t="shared" ref="G324:G381" ca="1" si="29">(F324-1)*100</f>
        <v>#NUM!</v>
      </c>
    </row>
    <row r="325" spans="1:7" x14ac:dyDescent="0.3">
      <c r="A325" s="25" t="e">
        <f t="shared" ca="1" si="27"/>
        <v>#NUM!</v>
      </c>
      <c r="B325" s="26" t="e">
        <f ca="1">VLOOKUP(A325,Preencher!B:C,2,0)</f>
        <v>#NUM!</v>
      </c>
      <c r="C325" s="26" t="e">
        <f t="shared" ca="1" si="25"/>
        <v>#NUM!</v>
      </c>
      <c r="D325" s="26" t="e">
        <f t="shared" ca="1" si="28"/>
        <v>#NUM!</v>
      </c>
      <c r="E325" s="26" t="e">
        <f ca="1">VLOOKUP(A325,'Evolução do Patrimônio'!$B$18:$G$397,6,0)</f>
        <v>#NUM!</v>
      </c>
      <c r="F325" s="26" t="e">
        <f t="shared" ca="1" si="26"/>
        <v>#NUM!</v>
      </c>
      <c r="G325" s="26" t="e">
        <f t="shared" ca="1" si="29"/>
        <v>#NUM!</v>
      </c>
    </row>
    <row r="326" spans="1:7" x14ac:dyDescent="0.3">
      <c r="A326" s="25" t="e">
        <f t="shared" ca="1" si="27"/>
        <v>#NUM!</v>
      </c>
      <c r="B326" s="26" t="e">
        <f ca="1">VLOOKUP(A326,Preencher!B:C,2,0)</f>
        <v>#NUM!</v>
      </c>
      <c r="C326" s="26" t="e">
        <f t="shared" ca="1" si="25"/>
        <v>#NUM!</v>
      </c>
      <c r="D326" s="26" t="e">
        <f t="shared" ca="1" si="28"/>
        <v>#NUM!</v>
      </c>
      <c r="E326" s="26" t="e">
        <f ca="1">VLOOKUP(A326,'Evolução do Patrimônio'!$B$18:$G$397,6,0)</f>
        <v>#NUM!</v>
      </c>
      <c r="F326" s="26" t="e">
        <f t="shared" ca="1" si="26"/>
        <v>#NUM!</v>
      </c>
      <c r="G326" s="26" t="e">
        <f t="shared" ca="1" si="29"/>
        <v>#NUM!</v>
      </c>
    </row>
    <row r="327" spans="1:7" x14ac:dyDescent="0.3">
      <c r="A327" s="25" t="e">
        <f t="shared" ca="1" si="27"/>
        <v>#NUM!</v>
      </c>
      <c r="B327" s="26" t="e">
        <f ca="1">VLOOKUP(A327,Preencher!B:C,2,0)</f>
        <v>#NUM!</v>
      </c>
      <c r="C327" s="26" t="e">
        <f t="shared" ca="1" si="25"/>
        <v>#NUM!</v>
      </c>
      <c r="D327" s="26" t="e">
        <f t="shared" ca="1" si="28"/>
        <v>#NUM!</v>
      </c>
      <c r="E327" s="26" t="e">
        <f ca="1">VLOOKUP(A327,'Evolução do Patrimônio'!$B$18:$G$397,6,0)</f>
        <v>#NUM!</v>
      </c>
      <c r="F327" s="26" t="e">
        <f t="shared" ca="1" si="26"/>
        <v>#NUM!</v>
      </c>
      <c r="G327" s="26" t="e">
        <f t="shared" ca="1" si="29"/>
        <v>#NUM!</v>
      </c>
    </row>
    <row r="328" spans="1:7" x14ac:dyDescent="0.3">
      <c r="A328" s="25" t="e">
        <f t="shared" ca="1" si="27"/>
        <v>#NUM!</v>
      </c>
      <c r="B328" s="26" t="e">
        <f ca="1">VLOOKUP(A328,Preencher!B:C,2,0)</f>
        <v>#NUM!</v>
      </c>
      <c r="C328" s="26" t="e">
        <f t="shared" ca="1" si="25"/>
        <v>#NUM!</v>
      </c>
      <c r="D328" s="26" t="e">
        <f t="shared" ca="1" si="28"/>
        <v>#NUM!</v>
      </c>
      <c r="E328" s="26" t="e">
        <f ca="1">VLOOKUP(A328,'Evolução do Patrimônio'!$B$18:$G$397,6,0)</f>
        <v>#NUM!</v>
      </c>
      <c r="F328" s="26" t="e">
        <f t="shared" ca="1" si="26"/>
        <v>#NUM!</v>
      </c>
      <c r="G328" s="26" t="e">
        <f t="shared" ca="1" si="29"/>
        <v>#NUM!</v>
      </c>
    </row>
    <row r="329" spans="1:7" x14ac:dyDescent="0.3">
      <c r="A329" s="25" t="e">
        <f t="shared" ca="1" si="27"/>
        <v>#NUM!</v>
      </c>
      <c r="B329" s="26" t="e">
        <f ca="1">VLOOKUP(A329,Preencher!B:C,2,0)</f>
        <v>#NUM!</v>
      </c>
      <c r="C329" s="26" t="e">
        <f t="shared" ca="1" si="25"/>
        <v>#NUM!</v>
      </c>
      <c r="D329" s="26" t="e">
        <f t="shared" ca="1" si="28"/>
        <v>#NUM!</v>
      </c>
      <c r="E329" s="26" t="e">
        <f ca="1">VLOOKUP(A329,'Evolução do Patrimônio'!$B$18:$G$397,6,0)</f>
        <v>#NUM!</v>
      </c>
      <c r="F329" s="26" t="e">
        <f t="shared" ca="1" si="26"/>
        <v>#NUM!</v>
      </c>
      <c r="G329" s="26" t="e">
        <f t="shared" ca="1" si="29"/>
        <v>#NUM!</v>
      </c>
    </row>
    <row r="330" spans="1:7" x14ac:dyDescent="0.3">
      <c r="A330" s="25" t="e">
        <f t="shared" ca="1" si="27"/>
        <v>#NUM!</v>
      </c>
      <c r="B330" s="26" t="e">
        <f ca="1">VLOOKUP(A330,Preencher!B:C,2,0)</f>
        <v>#NUM!</v>
      </c>
      <c r="C330" s="26" t="e">
        <f t="shared" ca="1" si="25"/>
        <v>#NUM!</v>
      </c>
      <c r="D330" s="26" t="e">
        <f t="shared" ca="1" si="28"/>
        <v>#NUM!</v>
      </c>
      <c r="E330" s="26" t="e">
        <f ca="1">VLOOKUP(A330,'Evolução do Patrimônio'!$B$18:$G$397,6,0)</f>
        <v>#NUM!</v>
      </c>
      <c r="F330" s="26" t="e">
        <f t="shared" ca="1" si="26"/>
        <v>#NUM!</v>
      </c>
      <c r="G330" s="26" t="e">
        <f t="shared" ca="1" si="29"/>
        <v>#NUM!</v>
      </c>
    </row>
    <row r="331" spans="1:7" x14ac:dyDescent="0.3">
      <c r="A331" s="25" t="e">
        <f t="shared" ca="1" si="27"/>
        <v>#NUM!</v>
      </c>
      <c r="B331" s="26" t="e">
        <f ca="1">VLOOKUP(A331,Preencher!B:C,2,0)</f>
        <v>#NUM!</v>
      </c>
      <c r="C331" s="26" t="e">
        <f t="shared" ca="1" si="25"/>
        <v>#NUM!</v>
      </c>
      <c r="D331" s="26" t="e">
        <f t="shared" ca="1" si="28"/>
        <v>#NUM!</v>
      </c>
      <c r="E331" s="26" t="e">
        <f ca="1">VLOOKUP(A331,'Evolução do Patrimônio'!$B$18:$G$397,6,0)</f>
        <v>#NUM!</v>
      </c>
      <c r="F331" s="26" t="e">
        <f t="shared" ca="1" si="26"/>
        <v>#NUM!</v>
      </c>
      <c r="G331" s="26" t="e">
        <f t="shared" ca="1" si="29"/>
        <v>#NUM!</v>
      </c>
    </row>
    <row r="332" spans="1:7" x14ac:dyDescent="0.3">
      <c r="A332" s="25" t="e">
        <f t="shared" ca="1" si="27"/>
        <v>#NUM!</v>
      </c>
      <c r="B332" s="26" t="e">
        <f ca="1">VLOOKUP(A332,Preencher!B:C,2,0)</f>
        <v>#NUM!</v>
      </c>
      <c r="C332" s="26" t="e">
        <f t="shared" ca="1" si="25"/>
        <v>#NUM!</v>
      </c>
      <c r="D332" s="26" t="e">
        <f t="shared" ca="1" si="28"/>
        <v>#NUM!</v>
      </c>
      <c r="E332" s="26" t="e">
        <f ca="1">VLOOKUP(A332,'Evolução do Patrimônio'!$B$18:$G$397,6,0)</f>
        <v>#NUM!</v>
      </c>
      <c r="F332" s="26" t="e">
        <f t="shared" ca="1" si="26"/>
        <v>#NUM!</v>
      </c>
      <c r="G332" s="26" t="e">
        <f t="shared" ca="1" si="29"/>
        <v>#NUM!</v>
      </c>
    </row>
    <row r="333" spans="1:7" x14ac:dyDescent="0.3">
      <c r="A333" s="25" t="e">
        <f t="shared" ca="1" si="27"/>
        <v>#NUM!</v>
      </c>
      <c r="B333" s="26" t="e">
        <f ca="1">VLOOKUP(A333,Preencher!B:C,2,0)</f>
        <v>#NUM!</v>
      </c>
      <c r="C333" s="26" t="e">
        <f t="shared" ca="1" si="25"/>
        <v>#NUM!</v>
      </c>
      <c r="D333" s="26" t="e">
        <f t="shared" ca="1" si="28"/>
        <v>#NUM!</v>
      </c>
      <c r="E333" s="26" t="e">
        <f ca="1">VLOOKUP(A333,'Evolução do Patrimônio'!$B$18:$G$397,6,0)</f>
        <v>#NUM!</v>
      </c>
      <c r="F333" s="26" t="e">
        <f t="shared" ca="1" si="26"/>
        <v>#NUM!</v>
      </c>
      <c r="G333" s="26" t="e">
        <f t="shared" ca="1" si="29"/>
        <v>#NUM!</v>
      </c>
    </row>
    <row r="334" spans="1:7" x14ac:dyDescent="0.3">
      <c r="A334" s="25" t="e">
        <f t="shared" ca="1" si="27"/>
        <v>#NUM!</v>
      </c>
      <c r="B334" s="26" t="e">
        <f ca="1">VLOOKUP(A334,Preencher!B:C,2,0)</f>
        <v>#NUM!</v>
      </c>
      <c r="C334" s="26" t="e">
        <f t="shared" ca="1" si="25"/>
        <v>#NUM!</v>
      </c>
      <c r="D334" s="26" t="e">
        <f t="shared" ca="1" si="28"/>
        <v>#NUM!</v>
      </c>
      <c r="E334" s="26" t="e">
        <f ca="1">VLOOKUP(A334,'Evolução do Patrimônio'!$B$18:$G$397,6,0)</f>
        <v>#NUM!</v>
      </c>
      <c r="F334" s="26" t="e">
        <f t="shared" ca="1" si="26"/>
        <v>#NUM!</v>
      </c>
      <c r="G334" s="26" t="e">
        <f t="shared" ca="1" si="29"/>
        <v>#NUM!</v>
      </c>
    </row>
    <row r="335" spans="1:7" x14ac:dyDescent="0.3">
      <c r="A335" s="25" t="e">
        <f t="shared" ca="1" si="27"/>
        <v>#NUM!</v>
      </c>
      <c r="B335" s="26" t="e">
        <f ca="1">VLOOKUP(A335,Preencher!B:C,2,0)</f>
        <v>#NUM!</v>
      </c>
      <c r="C335" s="26" t="e">
        <f t="shared" ca="1" si="25"/>
        <v>#NUM!</v>
      </c>
      <c r="D335" s="26" t="e">
        <f t="shared" ca="1" si="28"/>
        <v>#NUM!</v>
      </c>
      <c r="E335" s="26" t="e">
        <f ca="1">VLOOKUP(A335,'Evolução do Patrimônio'!$B$18:$G$397,6,0)</f>
        <v>#NUM!</v>
      </c>
      <c r="F335" s="26" t="e">
        <f t="shared" ca="1" si="26"/>
        <v>#NUM!</v>
      </c>
      <c r="G335" s="26" t="e">
        <f t="shared" ca="1" si="29"/>
        <v>#NUM!</v>
      </c>
    </row>
    <row r="336" spans="1:7" x14ac:dyDescent="0.3">
      <c r="A336" s="25" t="e">
        <f t="shared" ca="1" si="27"/>
        <v>#NUM!</v>
      </c>
      <c r="B336" s="26" t="e">
        <f ca="1">VLOOKUP(A336,Preencher!B:C,2,0)</f>
        <v>#NUM!</v>
      </c>
      <c r="C336" s="26" t="e">
        <f t="shared" ca="1" si="25"/>
        <v>#NUM!</v>
      </c>
      <c r="D336" s="26" t="e">
        <f t="shared" ca="1" si="28"/>
        <v>#NUM!</v>
      </c>
      <c r="E336" s="26" t="e">
        <f ca="1">VLOOKUP(A336,'Evolução do Patrimônio'!$B$18:$G$397,6,0)</f>
        <v>#NUM!</v>
      </c>
      <c r="F336" s="26" t="e">
        <f t="shared" ca="1" si="26"/>
        <v>#NUM!</v>
      </c>
      <c r="G336" s="26" t="e">
        <f t="shared" ca="1" si="29"/>
        <v>#NUM!</v>
      </c>
    </row>
    <row r="337" spans="1:7" x14ac:dyDescent="0.3">
      <c r="A337" s="25" t="e">
        <f t="shared" ca="1" si="27"/>
        <v>#NUM!</v>
      </c>
      <c r="B337" s="26" t="e">
        <f ca="1">VLOOKUP(A337,Preencher!B:C,2,0)</f>
        <v>#NUM!</v>
      </c>
      <c r="C337" s="26" t="e">
        <f t="shared" ca="1" si="25"/>
        <v>#NUM!</v>
      </c>
      <c r="D337" s="26" t="e">
        <f t="shared" ca="1" si="28"/>
        <v>#NUM!</v>
      </c>
      <c r="E337" s="26" t="e">
        <f ca="1">VLOOKUP(A337,'Evolução do Patrimônio'!$B$18:$G$397,6,0)</f>
        <v>#NUM!</v>
      </c>
      <c r="F337" s="26" t="e">
        <f t="shared" ca="1" si="26"/>
        <v>#NUM!</v>
      </c>
      <c r="G337" s="26" t="e">
        <f t="shared" ca="1" si="29"/>
        <v>#NUM!</v>
      </c>
    </row>
    <row r="338" spans="1:7" x14ac:dyDescent="0.3">
      <c r="A338" s="25" t="e">
        <f t="shared" ca="1" si="27"/>
        <v>#NUM!</v>
      </c>
      <c r="B338" s="26" t="e">
        <f ca="1">VLOOKUP(A338,Preencher!B:C,2,0)</f>
        <v>#NUM!</v>
      </c>
      <c r="C338" s="26" t="e">
        <f t="shared" ca="1" si="25"/>
        <v>#NUM!</v>
      </c>
      <c r="D338" s="26" t="e">
        <f t="shared" ca="1" si="28"/>
        <v>#NUM!</v>
      </c>
      <c r="E338" s="26" t="e">
        <f ca="1">VLOOKUP(A338,'Evolução do Patrimônio'!$B$18:$G$397,6,0)</f>
        <v>#NUM!</v>
      </c>
      <c r="F338" s="26" t="e">
        <f t="shared" ca="1" si="26"/>
        <v>#NUM!</v>
      </c>
      <c r="G338" s="26" t="e">
        <f t="shared" ca="1" si="29"/>
        <v>#NUM!</v>
      </c>
    </row>
    <row r="339" spans="1:7" x14ac:dyDescent="0.3">
      <c r="A339" s="25" t="e">
        <f t="shared" ca="1" si="27"/>
        <v>#NUM!</v>
      </c>
      <c r="B339" s="26" t="e">
        <f ca="1">VLOOKUP(A339,Preencher!B:C,2,0)</f>
        <v>#NUM!</v>
      </c>
      <c r="C339" s="26" t="e">
        <f t="shared" ca="1" si="25"/>
        <v>#NUM!</v>
      </c>
      <c r="D339" s="26" t="e">
        <f t="shared" ca="1" si="28"/>
        <v>#NUM!</v>
      </c>
      <c r="E339" s="26" t="e">
        <f ca="1">VLOOKUP(A339,'Evolução do Patrimônio'!$B$18:$G$397,6,0)</f>
        <v>#NUM!</v>
      </c>
      <c r="F339" s="26" t="e">
        <f t="shared" ca="1" si="26"/>
        <v>#NUM!</v>
      </c>
      <c r="G339" s="26" t="e">
        <f t="shared" ca="1" si="29"/>
        <v>#NUM!</v>
      </c>
    </row>
    <row r="340" spans="1:7" x14ac:dyDescent="0.3">
      <c r="A340" s="25" t="e">
        <f t="shared" ca="1" si="27"/>
        <v>#NUM!</v>
      </c>
      <c r="B340" s="26" t="e">
        <f ca="1">VLOOKUP(A340,Preencher!B:C,2,0)</f>
        <v>#NUM!</v>
      </c>
      <c r="C340" s="26" t="e">
        <f t="shared" ca="1" si="25"/>
        <v>#NUM!</v>
      </c>
      <c r="D340" s="26" t="e">
        <f t="shared" ca="1" si="28"/>
        <v>#NUM!</v>
      </c>
      <c r="E340" s="26" t="e">
        <f ca="1">VLOOKUP(A340,'Evolução do Patrimônio'!$B$18:$G$397,6,0)</f>
        <v>#NUM!</v>
      </c>
      <c r="F340" s="26" t="e">
        <f t="shared" ca="1" si="26"/>
        <v>#NUM!</v>
      </c>
      <c r="G340" s="26" t="e">
        <f t="shared" ca="1" si="29"/>
        <v>#NUM!</v>
      </c>
    </row>
    <row r="341" spans="1:7" x14ac:dyDescent="0.3">
      <c r="A341" s="25" t="e">
        <f t="shared" ca="1" si="27"/>
        <v>#NUM!</v>
      </c>
      <c r="B341" s="26" t="e">
        <f ca="1">VLOOKUP(A341,Preencher!B:C,2,0)</f>
        <v>#NUM!</v>
      </c>
      <c r="C341" s="26" t="e">
        <f t="shared" ca="1" si="25"/>
        <v>#NUM!</v>
      </c>
      <c r="D341" s="26" t="e">
        <f t="shared" ca="1" si="28"/>
        <v>#NUM!</v>
      </c>
      <c r="E341" s="26" t="e">
        <f ca="1">VLOOKUP(A341,'Evolução do Patrimônio'!$B$18:$G$397,6,0)</f>
        <v>#NUM!</v>
      </c>
      <c r="F341" s="26" t="e">
        <f t="shared" ca="1" si="26"/>
        <v>#NUM!</v>
      </c>
      <c r="G341" s="26" t="e">
        <f t="shared" ca="1" si="29"/>
        <v>#NUM!</v>
      </c>
    </row>
    <row r="342" spans="1:7" x14ac:dyDescent="0.3">
      <c r="A342" s="25" t="e">
        <f t="shared" ca="1" si="27"/>
        <v>#NUM!</v>
      </c>
      <c r="B342" s="26" t="e">
        <f ca="1">VLOOKUP(A342,Preencher!B:C,2,0)</f>
        <v>#NUM!</v>
      </c>
      <c r="C342" s="26" t="e">
        <f t="shared" ref="C342:C381" ca="1" si="30">(1+B342/100)*C341</f>
        <v>#NUM!</v>
      </c>
      <c r="D342" s="26" t="e">
        <f t="shared" ca="1" si="28"/>
        <v>#NUM!</v>
      </c>
      <c r="E342" s="26" t="e">
        <f ca="1">VLOOKUP(A342,'Evolução do Patrimônio'!$B$18:$G$397,6,0)</f>
        <v>#NUM!</v>
      </c>
      <c r="F342" s="26" t="e">
        <f t="shared" ref="F342:F381" ca="1" si="31">(1+E342/100)*F341</f>
        <v>#NUM!</v>
      </c>
      <c r="G342" s="26" t="e">
        <f t="shared" ca="1" si="29"/>
        <v>#NUM!</v>
      </c>
    </row>
    <row r="343" spans="1:7" x14ac:dyDescent="0.3">
      <c r="A343" s="25" t="e">
        <f t="shared" ca="1" si="27"/>
        <v>#NUM!</v>
      </c>
      <c r="B343" s="26" t="e">
        <f ca="1">VLOOKUP(A343,Preencher!B:C,2,0)</f>
        <v>#NUM!</v>
      </c>
      <c r="C343" s="26" t="e">
        <f t="shared" ca="1" si="30"/>
        <v>#NUM!</v>
      </c>
      <c r="D343" s="26" t="e">
        <f t="shared" ca="1" si="28"/>
        <v>#NUM!</v>
      </c>
      <c r="E343" s="26" t="e">
        <f ca="1">VLOOKUP(A343,'Evolução do Patrimônio'!$B$18:$G$397,6,0)</f>
        <v>#NUM!</v>
      </c>
      <c r="F343" s="26" t="e">
        <f t="shared" ca="1" si="31"/>
        <v>#NUM!</v>
      </c>
      <c r="G343" s="26" t="e">
        <f t="shared" ca="1" si="29"/>
        <v>#NUM!</v>
      </c>
    </row>
    <row r="344" spans="1:7" x14ac:dyDescent="0.3">
      <c r="A344" s="25" t="e">
        <f t="shared" ca="1" si="27"/>
        <v>#NUM!</v>
      </c>
      <c r="B344" s="26" t="e">
        <f ca="1">VLOOKUP(A344,Preencher!B:C,2,0)</f>
        <v>#NUM!</v>
      </c>
      <c r="C344" s="26" t="e">
        <f t="shared" ca="1" si="30"/>
        <v>#NUM!</v>
      </c>
      <c r="D344" s="26" t="e">
        <f t="shared" ca="1" si="28"/>
        <v>#NUM!</v>
      </c>
      <c r="E344" s="26" t="e">
        <f ca="1">VLOOKUP(A344,'Evolução do Patrimônio'!$B$18:$G$397,6,0)</f>
        <v>#NUM!</v>
      </c>
      <c r="F344" s="26" t="e">
        <f t="shared" ca="1" si="31"/>
        <v>#NUM!</v>
      </c>
      <c r="G344" s="26" t="e">
        <f t="shared" ca="1" si="29"/>
        <v>#NUM!</v>
      </c>
    </row>
    <row r="345" spans="1:7" x14ac:dyDescent="0.3">
      <c r="A345" s="25" t="e">
        <f t="shared" ca="1" si="27"/>
        <v>#NUM!</v>
      </c>
      <c r="B345" s="26" t="e">
        <f ca="1">VLOOKUP(A345,Preencher!B:C,2,0)</f>
        <v>#NUM!</v>
      </c>
      <c r="C345" s="26" t="e">
        <f t="shared" ca="1" si="30"/>
        <v>#NUM!</v>
      </c>
      <c r="D345" s="26" t="e">
        <f t="shared" ca="1" si="28"/>
        <v>#NUM!</v>
      </c>
      <c r="E345" s="26" t="e">
        <f ca="1">VLOOKUP(A345,'Evolução do Patrimônio'!$B$18:$G$397,6,0)</f>
        <v>#NUM!</v>
      </c>
      <c r="F345" s="26" t="e">
        <f t="shared" ca="1" si="31"/>
        <v>#NUM!</v>
      </c>
      <c r="G345" s="26" t="e">
        <f t="shared" ca="1" si="29"/>
        <v>#NUM!</v>
      </c>
    </row>
    <row r="346" spans="1:7" x14ac:dyDescent="0.3">
      <c r="A346" s="25" t="e">
        <f t="shared" ca="1" si="27"/>
        <v>#NUM!</v>
      </c>
      <c r="B346" s="26" t="e">
        <f ca="1">VLOOKUP(A346,Preencher!B:C,2,0)</f>
        <v>#NUM!</v>
      </c>
      <c r="C346" s="26" t="e">
        <f t="shared" ca="1" si="30"/>
        <v>#NUM!</v>
      </c>
      <c r="D346" s="26" t="e">
        <f t="shared" ca="1" si="28"/>
        <v>#NUM!</v>
      </c>
      <c r="E346" s="26" t="e">
        <f ca="1">VLOOKUP(A346,'Evolução do Patrimônio'!$B$18:$G$397,6,0)</f>
        <v>#NUM!</v>
      </c>
      <c r="F346" s="26" t="e">
        <f t="shared" ca="1" si="31"/>
        <v>#NUM!</v>
      </c>
      <c r="G346" s="26" t="e">
        <f t="shared" ca="1" si="29"/>
        <v>#NUM!</v>
      </c>
    </row>
    <row r="347" spans="1:7" x14ac:dyDescent="0.3">
      <c r="A347" s="25" t="e">
        <f t="shared" ca="1" si="27"/>
        <v>#NUM!</v>
      </c>
      <c r="B347" s="26" t="e">
        <f ca="1">VLOOKUP(A347,Preencher!B:C,2,0)</f>
        <v>#NUM!</v>
      </c>
      <c r="C347" s="26" t="e">
        <f t="shared" ca="1" si="30"/>
        <v>#NUM!</v>
      </c>
      <c r="D347" s="26" t="e">
        <f t="shared" ca="1" si="28"/>
        <v>#NUM!</v>
      </c>
      <c r="E347" s="26" t="e">
        <f ca="1">VLOOKUP(A347,'Evolução do Patrimônio'!$B$18:$G$397,6,0)</f>
        <v>#NUM!</v>
      </c>
      <c r="F347" s="26" t="e">
        <f t="shared" ca="1" si="31"/>
        <v>#NUM!</v>
      </c>
      <c r="G347" s="26" t="e">
        <f t="shared" ca="1" si="29"/>
        <v>#NUM!</v>
      </c>
    </row>
    <row r="348" spans="1:7" x14ac:dyDescent="0.3">
      <c r="A348" s="25" t="e">
        <f t="shared" ca="1" si="27"/>
        <v>#NUM!</v>
      </c>
      <c r="B348" s="26" t="e">
        <f ca="1">VLOOKUP(A348,Preencher!B:C,2,0)</f>
        <v>#NUM!</v>
      </c>
      <c r="C348" s="26" t="e">
        <f t="shared" ca="1" si="30"/>
        <v>#NUM!</v>
      </c>
      <c r="D348" s="26" t="e">
        <f t="shared" ca="1" si="28"/>
        <v>#NUM!</v>
      </c>
      <c r="E348" s="26" t="e">
        <f ca="1">VLOOKUP(A348,'Evolução do Patrimônio'!$B$18:$G$397,6,0)</f>
        <v>#NUM!</v>
      </c>
      <c r="F348" s="26" t="e">
        <f t="shared" ca="1" si="31"/>
        <v>#NUM!</v>
      </c>
      <c r="G348" s="26" t="e">
        <f t="shared" ca="1" si="29"/>
        <v>#NUM!</v>
      </c>
    </row>
    <row r="349" spans="1:7" x14ac:dyDescent="0.3">
      <c r="A349" s="25" t="e">
        <f t="shared" ca="1" si="27"/>
        <v>#NUM!</v>
      </c>
      <c r="B349" s="26" t="e">
        <f ca="1">VLOOKUP(A349,Preencher!B:C,2,0)</f>
        <v>#NUM!</v>
      </c>
      <c r="C349" s="26" t="e">
        <f t="shared" ca="1" si="30"/>
        <v>#NUM!</v>
      </c>
      <c r="D349" s="26" t="e">
        <f t="shared" ca="1" si="28"/>
        <v>#NUM!</v>
      </c>
      <c r="E349" s="26" t="e">
        <f ca="1">VLOOKUP(A349,'Evolução do Patrimônio'!$B$18:$G$397,6,0)</f>
        <v>#NUM!</v>
      </c>
      <c r="F349" s="26" t="e">
        <f t="shared" ca="1" si="31"/>
        <v>#NUM!</v>
      </c>
      <c r="G349" s="26" t="e">
        <f t="shared" ca="1" si="29"/>
        <v>#NUM!</v>
      </c>
    </row>
    <row r="350" spans="1:7" x14ac:dyDescent="0.3">
      <c r="A350" s="25" t="e">
        <f t="shared" ca="1" si="27"/>
        <v>#NUM!</v>
      </c>
      <c r="B350" s="26" t="e">
        <f ca="1">VLOOKUP(A350,Preencher!B:C,2,0)</f>
        <v>#NUM!</v>
      </c>
      <c r="C350" s="26" t="e">
        <f t="shared" ca="1" si="30"/>
        <v>#NUM!</v>
      </c>
      <c r="D350" s="26" t="e">
        <f t="shared" ca="1" si="28"/>
        <v>#NUM!</v>
      </c>
      <c r="E350" s="26" t="e">
        <f ca="1">VLOOKUP(A350,'Evolução do Patrimônio'!$B$18:$G$397,6,0)</f>
        <v>#NUM!</v>
      </c>
      <c r="F350" s="26" t="e">
        <f t="shared" ca="1" si="31"/>
        <v>#NUM!</v>
      </c>
      <c r="G350" s="26" t="e">
        <f t="shared" ca="1" si="29"/>
        <v>#NUM!</v>
      </c>
    </row>
    <row r="351" spans="1:7" x14ac:dyDescent="0.3">
      <c r="A351" s="25" t="e">
        <f t="shared" ca="1" si="27"/>
        <v>#NUM!</v>
      </c>
      <c r="B351" s="26" t="e">
        <f ca="1">VLOOKUP(A351,Preencher!B:C,2,0)</f>
        <v>#NUM!</v>
      </c>
      <c r="C351" s="26" t="e">
        <f t="shared" ca="1" si="30"/>
        <v>#NUM!</v>
      </c>
      <c r="D351" s="26" t="e">
        <f t="shared" ca="1" si="28"/>
        <v>#NUM!</v>
      </c>
      <c r="E351" s="26" t="e">
        <f ca="1">VLOOKUP(A351,'Evolução do Patrimônio'!$B$18:$G$397,6,0)</f>
        <v>#NUM!</v>
      </c>
      <c r="F351" s="26" t="e">
        <f t="shared" ca="1" si="31"/>
        <v>#NUM!</v>
      </c>
      <c r="G351" s="26" t="e">
        <f t="shared" ca="1" si="29"/>
        <v>#NUM!</v>
      </c>
    </row>
    <row r="352" spans="1:7" x14ac:dyDescent="0.3">
      <c r="A352" s="25" t="e">
        <f t="shared" ca="1" si="27"/>
        <v>#NUM!</v>
      </c>
      <c r="B352" s="26" t="e">
        <f ca="1">VLOOKUP(A352,Preencher!B:C,2,0)</f>
        <v>#NUM!</v>
      </c>
      <c r="C352" s="26" t="e">
        <f t="shared" ca="1" si="30"/>
        <v>#NUM!</v>
      </c>
      <c r="D352" s="26" t="e">
        <f t="shared" ca="1" si="28"/>
        <v>#NUM!</v>
      </c>
      <c r="E352" s="26" t="e">
        <f ca="1">VLOOKUP(A352,'Evolução do Patrimônio'!$B$18:$G$397,6,0)</f>
        <v>#NUM!</v>
      </c>
      <c r="F352" s="26" t="e">
        <f t="shared" ca="1" si="31"/>
        <v>#NUM!</v>
      </c>
      <c r="G352" s="26" t="e">
        <f t="shared" ca="1" si="29"/>
        <v>#NUM!</v>
      </c>
    </row>
    <row r="353" spans="1:7" x14ac:dyDescent="0.3">
      <c r="A353" s="25" t="e">
        <f t="shared" ca="1" si="27"/>
        <v>#NUM!</v>
      </c>
      <c r="B353" s="26" t="e">
        <f ca="1">VLOOKUP(A353,Preencher!B:C,2,0)</f>
        <v>#NUM!</v>
      </c>
      <c r="C353" s="26" t="e">
        <f t="shared" ca="1" si="30"/>
        <v>#NUM!</v>
      </c>
      <c r="D353" s="26" t="e">
        <f t="shared" ca="1" si="28"/>
        <v>#NUM!</v>
      </c>
      <c r="E353" s="26" t="e">
        <f ca="1">VLOOKUP(A353,'Evolução do Patrimônio'!$B$18:$G$397,6,0)</f>
        <v>#NUM!</v>
      </c>
      <c r="F353" s="26" t="e">
        <f t="shared" ca="1" si="31"/>
        <v>#NUM!</v>
      </c>
      <c r="G353" s="26" t="e">
        <f t="shared" ca="1" si="29"/>
        <v>#NUM!</v>
      </c>
    </row>
    <row r="354" spans="1:7" x14ac:dyDescent="0.3">
      <c r="A354" s="25" t="e">
        <f t="shared" ca="1" si="27"/>
        <v>#NUM!</v>
      </c>
      <c r="B354" s="26" t="e">
        <f ca="1">VLOOKUP(A354,Preencher!B:C,2,0)</f>
        <v>#NUM!</v>
      </c>
      <c r="C354" s="26" t="e">
        <f t="shared" ca="1" si="30"/>
        <v>#NUM!</v>
      </c>
      <c r="D354" s="26" t="e">
        <f t="shared" ca="1" si="28"/>
        <v>#NUM!</v>
      </c>
      <c r="E354" s="26" t="e">
        <f ca="1">VLOOKUP(A354,'Evolução do Patrimônio'!$B$18:$G$397,6,0)</f>
        <v>#NUM!</v>
      </c>
      <c r="F354" s="26" t="e">
        <f t="shared" ca="1" si="31"/>
        <v>#NUM!</v>
      </c>
      <c r="G354" s="26" t="e">
        <f t="shared" ca="1" si="29"/>
        <v>#NUM!</v>
      </c>
    </row>
    <row r="355" spans="1:7" x14ac:dyDescent="0.3">
      <c r="A355" s="25" t="e">
        <f t="shared" ca="1" si="27"/>
        <v>#NUM!</v>
      </c>
      <c r="B355" s="26" t="e">
        <f ca="1">VLOOKUP(A355,Preencher!B:C,2,0)</f>
        <v>#NUM!</v>
      </c>
      <c r="C355" s="26" t="e">
        <f t="shared" ca="1" si="30"/>
        <v>#NUM!</v>
      </c>
      <c r="D355" s="26" t="e">
        <f t="shared" ca="1" si="28"/>
        <v>#NUM!</v>
      </c>
      <c r="E355" s="26" t="e">
        <f ca="1">VLOOKUP(A355,'Evolução do Patrimônio'!$B$18:$G$397,6,0)</f>
        <v>#NUM!</v>
      </c>
      <c r="F355" s="26" t="e">
        <f t="shared" ca="1" si="31"/>
        <v>#NUM!</v>
      </c>
      <c r="G355" s="26" t="e">
        <f t="shared" ca="1" si="29"/>
        <v>#NUM!</v>
      </c>
    </row>
    <row r="356" spans="1:7" x14ac:dyDescent="0.3">
      <c r="A356" s="25" t="e">
        <f t="shared" ca="1" si="27"/>
        <v>#NUM!</v>
      </c>
      <c r="B356" s="26" t="e">
        <f ca="1">VLOOKUP(A356,Preencher!B:C,2,0)</f>
        <v>#NUM!</v>
      </c>
      <c r="C356" s="26" t="e">
        <f t="shared" ca="1" si="30"/>
        <v>#NUM!</v>
      </c>
      <c r="D356" s="26" t="e">
        <f t="shared" ca="1" si="28"/>
        <v>#NUM!</v>
      </c>
      <c r="E356" s="26" t="e">
        <f ca="1">VLOOKUP(A356,'Evolução do Patrimônio'!$B$18:$G$397,6,0)</f>
        <v>#NUM!</v>
      </c>
      <c r="F356" s="26" t="e">
        <f t="shared" ca="1" si="31"/>
        <v>#NUM!</v>
      </c>
      <c r="G356" s="26" t="e">
        <f t="shared" ca="1" si="29"/>
        <v>#NUM!</v>
      </c>
    </row>
    <row r="357" spans="1:7" x14ac:dyDescent="0.3">
      <c r="A357" s="25" t="e">
        <f t="shared" ca="1" si="27"/>
        <v>#NUM!</v>
      </c>
      <c r="B357" s="26" t="e">
        <f ca="1">VLOOKUP(A357,Preencher!B:C,2,0)</f>
        <v>#NUM!</v>
      </c>
      <c r="C357" s="26" t="e">
        <f t="shared" ca="1" si="30"/>
        <v>#NUM!</v>
      </c>
      <c r="D357" s="26" t="e">
        <f t="shared" ca="1" si="28"/>
        <v>#NUM!</v>
      </c>
      <c r="E357" s="26" t="e">
        <f ca="1">VLOOKUP(A357,'Evolução do Patrimônio'!$B$18:$G$397,6,0)</f>
        <v>#NUM!</v>
      </c>
      <c r="F357" s="26" t="e">
        <f t="shared" ca="1" si="31"/>
        <v>#NUM!</v>
      </c>
      <c r="G357" s="26" t="e">
        <f t="shared" ca="1" si="29"/>
        <v>#NUM!</v>
      </c>
    </row>
    <row r="358" spans="1:7" x14ac:dyDescent="0.3">
      <c r="A358" s="25" t="e">
        <f t="shared" ca="1" si="27"/>
        <v>#NUM!</v>
      </c>
      <c r="B358" s="26" t="e">
        <f ca="1">VLOOKUP(A358,Preencher!B:C,2,0)</f>
        <v>#NUM!</v>
      </c>
      <c r="C358" s="26" t="e">
        <f t="shared" ca="1" si="30"/>
        <v>#NUM!</v>
      </c>
      <c r="D358" s="26" t="e">
        <f t="shared" ca="1" si="28"/>
        <v>#NUM!</v>
      </c>
      <c r="E358" s="26" t="e">
        <f ca="1">VLOOKUP(A358,'Evolução do Patrimônio'!$B$18:$G$397,6,0)</f>
        <v>#NUM!</v>
      </c>
      <c r="F358" s="26" t="e">
        <f t="shared" ca="1" si="31"/>
        <v>#NUM!</v>
      </c>
      <c r="G358" s="26" t="e">
        <f t="shared" ca="1" si="29"/>
        <v>#NUM!</v>
      </c>
    </row>
    <row r="359" spans="1:7" x14ac:dyDescent="0.3">
      <c r="A359" s="25" t="e">
        <f t="shared" ca="1" si="27"/>
        <v>#NUM!</v>
      </c>
      <c r="B359" s="26" t="e">
        <f ca="1">VLOOKUP(A359,Preencher!B:C,2,0)</f>
        <v>#NUM!</v>
      </c>
      <c r="C359" s="26" t="e">
        <f t="shared" ca="1" si="30"/>
        <v>#NUM!</v>
      </c>
      <c r="D359" s="26" t="e">
        <f t="shared" ca="1" si="28"/>
        <v>#NUM!</v>
      </c>
      <c r="E359" s="26" t="e">
        <f ca="1">VLOOKUP(A359,'Evolução do Patrimônio'!$B$18:$G$397,6,0)</f>
        <v>#NUM!</v>
      </c>
      <c r="F359" s="26" t="e">
        <f t="shared" ca="1" si="31"/>
        <v>#NUM!</v>
      </c>
      <c r="G359" s="26" t="e">
        <f t="shared" ca="1" si="29"/>
        <v>#NUM!</v>
      </c>
    </row>
    <row r="360" spans="1:7" x14ac:dyDescent="0.3">
      <c r="A360" s="25" t="e">
        <f t="shared" ca="1" si="27"/>
        <v>#NUM!</v>
      </c>
      <c r="B360" s="26" t="e">
        <f ca="1">VLOOKUP(A360,Preencher!B:C,2,0)</f>
        <v>#NUM!</v>
      </c>
      <c r="C360" s="26" t="e">
        <f t="shared" ca="1" si="30"/>
        <v>#NUM!</v>
      </c>
      <c r="D360" s="26" t="e">
        <f t="shared" ca="1" si="28"/>
        <v>#NUM!</v>
      </c>
      <c r="E360" s="26" t="e">
        <f ca="1">VLOOKUP(A360,'Evolução do Patrimônio'!$B$18:$G$397,6,0)</f>
        <v>#NUM!</v>
      </c>
      <c r="F360" s="26" t="e">
        <f t="shared" ca="1" si="31"/>
        <v>#NUM!</v>
      </c>
      <c r="G360" s="26" t="e">
        <f t="shared" ca="1" si="29"/>
        <v>#NUM!</v>
      </c>
    </row>
    <row r="361" spans="1:7" x14ac:dyDescent="0.3">
      <c r="A361" s="25" t="e">
        <f t="shared" ca="1" si="27"/>
        <v>#NUM!</v>
      </c>
      <c r="B361" s="26" t="e">
        <f ca="1">VLOOKUP(A361,Preencher!B:C,2,0)</f>
        <v>#NUM!</v>
      </c>
      <c r="C361" s="26" t="e">
        <f t="shared" ca="1" si="30"/>
        <v>#NUM!</v>
      </c>
      <c r="D361" s="26" t="e">
        <f t="shared" ca="1" si="28"/>
        <v>#NUM!</v>
      </c>
      <c r="E361" s="26" t="e">
        <f ca="1">VLOOKUP(A361,'Evolução do Patrimônio'!$B$18:$G$397,6,0)</f>
        <v>#NUM!</v>
      </c>
      <c r="F361" s="26" t="e">
        <f t="shared" ca="1" si="31"/>
        <v>#NUM!</v>
      </c>
      <c r="G361" s="26" t="e">
        <f t="shared" ca="1" si="29"/>
        <v>#NUM!</v>
      </c>
    </row>
    <row r="362" spans="1:7" x14ac:dyDescent="0.3">
      <c r="A362" s="25" t="e">
        <f t="shared" ca="1" si="27"/>
        <v>#NUM!</v>
      </c>
      <c r="B362" s="26" t="e">
        <f ca="1">VLOOKUP(A362,Preencher!B:C,2,0)</f>
        <v>#NUM!</v>
      </c>
      <c r="C362" s="26" t="e">
        <f t="shared" ca="1" si="30"/>
        <v>#NUM!</v>
      </c>
      <c r="D362" s="26" t="e">
        <f t="shared" ca="1" si="28"/>
        <v>#NUM!</v>
      </c>
      <c r="E362" s="26" t="e">
        <f ca="1">VLOOKUP(A362,'Evolução do Patrimônio'!$B$18:$G$397,6,0)</f>
        <v>#NUM!</v>
      </c>
      <c r="F362" s="26" t="e">
        <f t="shared" ca="1" si="31"/>
        <v>#NUM!</v>
      </c>
      <c r="G362" s="26" t="e">
        <f t="shared" ca="1" si="29"/>
        <v>#NUM!</v>
      </c>
    </row>
    <row r="363" spans="1:7" x14ac:dyDescent="0.3">
      <c r="A363" s="25" t="e">
        <f t="shared" ca="1" si="27"/>
        <v>#NUM!</v>
      </c>
      <c r="B363" s="26" t="e">
        <f ca="1">VLOOKUP(A363,Preencher!B:C,2,0)</f>
        <v>#NUM!</v>
      </c>
      <c r="C363" s="26" t="e">
        <f t="shared" ca="1" si="30"/>
        <v>#NUM!</v>
      </c>
      <c r="D363" s="26" t="e">
        <f t="shared" ca="1" si="28"/>
        <v>#NUM!</v>
      </c>
      <c r="E363" s="26" t="e">
        <f ca="1">VLOOKUP(A363,'Evolução do Patrimônio'!$B$18:$G$397,6,0)</f>
        <v>#NUM!</v>
      </c>
      <c r="F363" s="26" t="e">
        <f t="shared" ca="1" si="31"/>
        <v>#NUM!</v>
      </c>
      <c r="G363" s="26" t="e">
        <f t="shared" ca="1" si="29"/>
        <v>#NUM!</v>
      </c>
    </row>
    <row r="364" spans="1:7" x14ac:dyDescent="0.3">
      <c r="A364" s="25" t="e">
        <f t="shared" ca="1" si="27"/>
        <v>#NUM!</v>
      </c>
      <c r="B364" s="26" t="e">
        <f ca="1">VLOOKUP(A364,Preencher!B:C,2,0)</f>
        <v>#NUM!</v>
      </c>
      <c r="C364" s="26" t="e">
        <f t="shared" ca="1" si="30"/>
        <v>#NUM!</v>
      </c>
      <c r="D364" s="26" t="e">
        <f t="shared" ca="1" si="28"/>
        <v>#NUM!</v>
      </c>
      <c r="E364" s="26" t="e">
        <f ca="1">VLOOKUP(A364,'Evolução do Patrimônio'!$B$18:$G$397,6,0)</f>
        <v>#NUM!</v>
      </c>
      <c r="F364" s="26" t="e">
        <f t="shared" ca="1" si="31"/>
        <v>#NUM!</v>
      </c>
      <c r="G364" s="26" t="e">
        <f t="shared" ca="1" si="29"/>
        <v>#NUM!</v>
      </c>
    </row>
    <row r="365" spans="1:7" x14ac:dyDescent="0.3">
      <c r="A365" s="25" t="e">
        <f t="shared" ca="1" si="27"/>
        <v>#NUM!</v>
      </c>
      <c r="B365" s="26" t="e">
        <f ca="1">VLOOKUP(A365,Preencher!B:C,2,0)</f>
        <v>#NUM!</v>
      </c>
      <c r="C365" s="26" t="e">
        <f t="shared" ca="1" si="30"/>
        <v>#NUM!</v>
      </c>
      <c r="D365" s="26" t="e">
        <f t="shared" ca="1" si="28"/>
        <v>#NUM!</v>
      </c>
      <c r="E365" s="26" t="e">
        <f ca="1">VLOOKUP(A365,'Evolução do Patrimônio'!$B$18:$G$397,6,0)</f>
        <v>#NUM!</v>
      </c>
      <c r="F365" s="26" t="e">
        <f t="shared" ca="1" si="31"/>
        <v>#NUM!</v>
      </c>
      <c r="G365" s="26" t="e">
        <f t="shared" ca="1" si="29"/>
        <v>#NUM!</v>
      </c>
    </row>
    <row r="366" spans="1:7" x14ac:dyDescent="0.3">
      <c r="A366" s="25" t="e">
        <f t="shared" ca="1" si="27"/>
        <v>#NUM!</v>
      </c>
      <c r="B366" s="26" t="e">
        <f ca="1">VLOOKUP(A366,Preencher!B:C,2,0)</f>
        <v>#NUM!</v>
      </c>
      <c r="C366" s="26" t="e">
        <f t="shared" ca="1" si="30"/>
        <v>#NUM!</v>
      </c>
      <c r="D366" s="26" t="e">
        <f t="shared" ca="1" si="28"/>
        <v>#NUM!</v>
      </c>
      <c r="E366" s="26" t="e">
        <f ca="1">VLOOKUP(A366,'Evolução do Patrimônio'!$B$18:$G$397,6,0)</f>
        <v>#NUM!</v>
      </c>
      <c r="F366" s="26" t="e">
        <f t="shared" ca="1" si="31"/>
        <v>#NUM!</v>
      </c>
      <c r="G366" s="26" t="e">
        <f t="shared" ca="1" si="29"/>
        <v>#NUM!</v>
      </c>
    </row>
    <row r="367" spans="1:7" x14ac:dyDescent="0.3">
      <c r="A367" s="25" t="e">
        <f t="shared" ca="1" si="27"/>
        <v>#NUM!</v>
      </c>
      <c r="B367" s="26" t="e">
        <f ca="1">VLOOKUP(A367,Preencher!B:C,2,0)</f>
        <v>#NUM!</v>
      </c>
      <c r="C367" s="26" t="e">
        <f t="shared" ca="1" si="30"/>
        <v>#NUM!</v>
      </c>
      <c r="D367" s="26" t="e">
        <f t="shared" ca="1" si="28"/>
        <v>#NUM!</v>
      </c>
      <c r="E367" s="26" t="e">
        <f ca="1">VLOOKUP(A367,'Evolução do Patrimônio'!$B$18:$G$397,6,0)</f>
        <v>#NUM!</v>
      </c>
      <c r="F367" s="26" t="e">
        <f t="shared" ca="1" si="31"/>
        <v>#NUM!</v>
      </c>
      <c r="G367" s="26" t="e">
        <f t="shared" ca="1" si="29"/>
        <v>#NUM!</v>
      </c>
    </row>
    <row r="368" spans="1:7" x14ac:dyDescent="0.3">
      <c r="A368" s="25" t="e">
        <f t="shared" ca="1" si="27"/>
        <v>#NUM!</v>
      </c>
      <c r="B368" s="26" t="e">
        <f ca="1">VLOOKUP(A368,Preencher!B:C,2,0)</f>
        <v>#NUM!</v>
      </c>
      <c r="C368" s="26" t="e">
        <f t="shared" ca="1" si="30"/>
        <v>#NUM!</v>
      </c>
      <c r="D368" s="26" t="e">
        <f t="shared" ca="1" si="28"/>
        <v>#NUM!</v>
      </c>
      <c r="E368" s="26" t="e">
        <f ca="1">VLOOKUP(A368,'Evolução do Patrimônio'!$B$18:$G$397,6,0)</f>
        <v>#NUM!</v>
      </c>
      <c r="F368" s="26" t="e">
        <f t="shared" ca="1" si="31"/>
        <v>#NUM!</v>
      </c>
      <c r="G368" s="26" t="e">
        <f t="shared" ca="1" si="29"/>
        <v>#NUM!</v>
      </c>
    </row>
    <row r="369" spans="1:7" x14ac:dyDescent="0.3">
      <c r="A369" s="25" t="e">
        <f t="shared" ca="1" si="27"/>
        <v>#NUM!</v>
      </c>
      <c r="B369" s="26" t="e">
        <f ca="1">VLOOKUP(A369,Preencher!B:C,2,0)</f>
        <v>#NUM!</v>
      </c>
      <c r="C369" s="26" t="e">
        <f t="shared" ca="1" si="30"/>
        <v>#NUM!</v>
      </c>
      <c r="D369" s="26" t="e">
        <f t="shared" ca="1" si="28"/>
        <v>#NUM!</v>
      </c>
      <c r="E369" s="26" t="e">
        <f ca="1">VLOOKUP(A369,'Evolução do Patrimônio'!$B$18:$G$397,6,0)</f>
        <v>#NUM!</v>
      </c>
      <c r="F369" s="26" t="e">
        <f t="shared" ca="1" si="31"/>
        <v>#NUM!</v>
      </c>
      <c r="G369" s="26" t="e">
        <f t="shared" ca="1" si="29"/>
        <v>#NUM!</v>
      </c>
    </row>
    <row r="370" spans="1:7" x14ac:dyDescent="0.3">
      <c r="A370" s="25" t="e">
        <f t="shared" ca="1" si="27"/>
        <v>#NUM!</v>
      </c>
      <c r="B370" s="26" t="e">
        <f ca="1">VLOOKUP(A370,Preencher!B:C,2,0)</f>
        <v>#NUM!</v>
      </c>
      <c r="C370" s="26" t="e">
        <f t="shared" ca="1" si="30"/>
        <v>#NUM!</v>
      </c>
      <c r="D370" s="26" t="e">
        <f t="shared" ca="1" si="28"/>
        <v>#NUM!</v>
      </c>
      <c r="E370" s="26" t="e">
        <f ca="1">VLOOKUP(A370,'Evolução do Patrimônio'!$B$18:$G$397,6,0)</f>
        <v>#NUM!</v>
      </c>
      <c r="F370" s="26" t="e">
        <f t="shared" ca="1" si="31"/>
        <v>#NUM!</v>
      </c>
      <c r="G370" s="26" t="e">
        <f t="shared" ca="1" si="29"/>
        <v>#NUM!</v>
      </c>
    </row>
    <row r="371" spans="1:7" x14ac:dyDescent="0.3">
      <c r="A371" s="25" t="e">
        <f t="shared" ca="1" si="27"/>
        <v>#NUM!</v>
      </c>
      <c r="B371" s="26" t="e">
        <f ca="1">VLOOKUP(A371,Preencher!B:C,2,0)</f>
        <v>#NUM!</v>
      </c>
      <c r="C371" s="26" t="e">
        <f t="shared" ca="1" si="30"/>
        <v>#NUM!</v>
      </c>
      <c r="D371" s="26" t="e">
        <f t="shared" ca="1" si="28"/>
        <v>#NUM!</v>
      </c>
      <c r="E371" s="26" t="e">
        <f ca="1">VLOOKUP(A371,'Evolução do Patrimônio'!$B$18:$G$397,6,0)</f>
        <v>#NUM!</v>
      </c>
      <c r="F371" s="26" t="e">
        <f t="shared" ca="1" si="31"/>
        <v>#NUM!</v>
      </c>
      <c r="G371" s="26" t="e">
        <f t="shared" ca="1" si="29"/>
        <v>#NUM!</v>
      </c>
    </row>
    <row r="372" spans="1:7" x14ac:dyDescent="0.3">
      <c r="A372" s="25" t="e">
        <f t="shared" ca="1" si="27"/>
        <v>#NUM!</v>
      </c>
      <c r="B372" s="26" t="e">
        <f ca="1">VLOOKUP(A372,Preencher!B:C,2,0)</f>
        <v>#NUM!</v>
      </c>
      <c r="C372" s="26" t="e">
        <f t="shared" ca="1" si="30"/>
        <v>#NUM!</v>
      </c>
      <c r="D372" s="26" t="e">
        <f t="shared" ca="1" si="28"/>
        <v>#NUM!</v>
      </c>
      <c r="E372" s="26" t="e">
        <f ca="1">VLOOKUP(A372,'Evolução do Patrimônio'!$B$18:$G$397,6,0)</f>
        <v>#NUM!</v>
      </c>
      <c r="F372" s="26" t="e">
        <f t="shared" ca="1" si="31"/>
        <v>#NUM!</v>
      </c>
      <c r="G372" s="26" t="e">
        <f t="shared" ca="1" si="29"/>
        <v>#NUM!</v>
      </c>
    </row>
    <row r="373" spans="1:7" x14ac:dyDescent="0.3">
      <c r="A373" s="25" t="e">
        <f t="shared" ca="1" si="27"/>
        <v>#NUM!</v>
      </c>
      <c r="B373" s="26" t="e">
        <f ca="1">VLOOKUP(A373,Preencher!B:C,2,0)</f>
        <v>#NUM!</v>
      </c>
      <c r="C373" s="26" t="e">
        <f t="shared" ca="1" si="30"/>
        <v>#NUM!</v>
      </c>
      <c r="D373" s="26" t="e">
        <f t="shared" ca="1" si="28"/>
        <v>#NUM!</v>
      </c>
      <c r="E373" s="26" t="e">
        <f ca="1">VLOOKUP(A373,'Evolução do Patrimônio'!$B$18:$G$397,6,0)</f>
        <v>#NUM!</v>
      </c>
      <c r="F373" s="26" t="e">
        <f t="shared" ca="1" si="31"/>
        <v>#NUM!</v>
      </c>
      <c r="G373" s="26" t="e">
        <f t="shared" ca="1" si="29"/>
        <v>#NUM!</v>
      </c>
    </row>
    <row r="374" spans="1:7" x14ac:dyDescent="0.3">
      <c r="A374" s="25" t="e">
        <f t="shared" ca="1" si="27"/>
        <v>#NUM!</v>
      </c>
      <c r="B374" s="26" t="e">
        <f ca="1">VLOOKUP(A374,Preencher!B:C,2,0)</f>
        <v>#NUM!</v>
      </c>
      <c r="C374" s="26" t="e">
        <f t="shared" ca="1" si="30"/>
        <v>#NUM!</v>
      </c>
      <c r="D374" s="26" t="e">
        <f t="shared" ca="1" si="28"/>
        <v>#NUM!</v>
      </c>
      <c r="E374" s="26" t="e">
        <f ca="1">VLOOKUP(A374,'Evolução do Patrimônio'!$B$18:$G$397,6,0)</f>
        <v>#NUM!</v>
      </c>
      <c r="F374" s="26" t="e">
        <f t="shared" ca="1" si="31"/>
        <v>#NUM!</v>
      </c>
      <c r="G374" s="26" t="e">
        <f t="shared" ca="1" si="29"/>
        <v>#NUM!</v>
      </c>
    </row>
    <row r="375" spans="1:7" x14ac:dyDescent="0.3">
      <c r="A375" s="25" t="e">
        <f t="shared" ca="1" si="27"/>
        <v>#NUM!</v>
      </c>
      <c r="B375" s="26" t="e">
        <f ca="1">VLOOKUP(A375,Preencher!B:C,2,0)</f>
        <v>#NUM!</v>
      </c>
      <c r="C375" s="26" t="e">
        <f t="shared" ca="1" si="30"/>
        <v>#NUM!</v>
      </c>
      <c r="D375" s="26" t="e">
        <f t="shared" ca="1" si="28"/>
        <v>#NUM!</v>
      </c>
      <c r="E375" s="26" t="e">
        <f ca="1">VLOOKUP(A375,'Evolução do Patrimônio'!$B$18:$G$397,6,0)</f>
        <v>#NUM!</v>
      </c>
      <c r="F375" s="26" t="e">
        <f t="shared" ca="1" si="31"/>
        <v>#NUM!</v>
      </c>
      <c r="G375" s="26" t="e">
        <f t="shared" ca="1" si="29"/>
        <v>#NUM!</v>
      </c>
    </row>
    <row r="376" spans="1:7" x14ac:dyDescent="0.3">
      <c r="A376" s="25" t="e">
        <f t="shared" ca="1" si="27"/>
        <v>#NUM!</v>
      </c>
      <c r="B376" s="26" t="e">
        <f ca="1">VLOOKUP(A376,Preencher!B:C,2,0)</f>
        <v>#NUM!</v>
      </c>
      <c r="C376" s="26" t="e">
        <f t="shared" ca="1" si="30"/>
        <v>#NUM!</v>
      </c>
      <c r="D376" s="26" t="e">
        <f t="shared" ca="1" si="28"/>
        <v>#NUM!</v>
      </c>
      <c r="E376" s="26" t="e">
        <f ca="1">VLOOKUP(A376,'Evolução do Patrimônio'!$B$18:$G$397,6,0)</f>
        <v>#NUM!</v>
      </c>
      <c r="F376" s="26" t="e">
        <f t="shared" ca="1" si="31"/>
        <v>#NUM!</v>
      </c>
      <c r="G376" s="26" t="e">
        <f t="shared" ca="1" si="29"/>
        <v>#NUM!</v>
      </c>
    </row>
    <row r="377" spans="1:7" x14ac:dyDescent="0.3">
      <c r="A377" s="25" t="e">
        <f t="shared" ca="1" si="27"/>
        <v>#NUM!</v>
      </c>
      <c r="B377" s="26" t="e">
        <f ca="1">VLOOKUP(A377,Preencher!B:C,2,0)</f>
        <v>#NUM!</v>
      </c>
      <c r="C377" s="26" t="e">
        <f t="shared" ca="1" si="30"/>
        <v>#NUM!</v>
      </c>
      <c r="D377" s="26" t="e">
        <f t="shared" ca="1" si="28"/>
        <v>#NUM!</v>
      </c>
      <c r="E377" s="26" t="e">
        <f ca="1">VLOOKUP(A377,'Evolução do Patrimônio'!$B$18:$G$397,6,0)</f>
        <v>#NUM!</v>
      </c>
      <c r="F377" s="26" t="e">
        <f t="shared" ca="1" si="31"/>
        <v>#NUM!</v>
      </c>
      <c r="G377" s="26" t="e">
        <f t="shared" ca="1" si="29"/>
        <v>#NUM!</v>
      </c>
    </row>
    <row r="378" spans="1:7" x14ac:dyDescent="0.3">
      <c r="A378" s="25" t="e">
        <f t="shared" ca="1" si="27"/>
        <v>#NUM!</v>
      </c>
      <c r="B378" s="26" t="e">
        <f ca="1">VLOOKUP(A378,Preencher!B:C,2,0)</f>
        <v>#NUM!</v>
      </c>
      <c r="C378" s="26" t="e">
        <f t="shared" ca="1" si="30"/>
        <v>#NUM!</v>
      </c>
      <c r="D378" s="26" t="e">
        <f t="shared" ca="1" si="28"/>
        <v>#NUM!</v>
      </c>
      <c r="E378" s="26" t="e">
        <f ca="1">VLOOKUP(A378,'Evolução do Patrimônio'!$B$18:$G$397,6,0)</f>
        <v>#NUM!</v>
      </c>
      <c r="F378" s="26" t="e">
        <f t="shared" ca="1" si="31"/>
        <v>#NUM!</v>
      </c>
      <c r="G378" s="26" t="e">
        <f t="shared" ca="1" si="29"/>
        <v>#NUM!</v>
      </c>
    </row>
    <row r="379" spans="1:7" x14ac:dyDescent="0.3">
      <c r="A379" s="25" t="e">
        <f t="shared" ca="1" si="27"/>
        <v>#NUM!</v>
      </c>
      <c r="B379" s="26" t="e">
        <f ca="1">VLOOKUP(A379,Preencher!B:C,2,0)</f>
        <v>#NUM!</v>
      </c>
      <c r="C379" s="26" t="e">
        <f t="shared" ca="1" si="30"/>
        <v>#NUM!</v>
      </c>
      <c r="D379" s="26" t="e">
        <f t="shared" ca="1" si="28"/>
        <v>#NUM!</v>
      </c>
      <c r="E379" s="26" t="e">
        <f ca="1">VLOOKUP(A379,'Evolução do Patrimônio'!$B$18:$G$397,6,0)</f>
        <v>#NUM!</v>
      </c>
      <c r="F379" s="26" t="e">
        <f t="shared" ca="1" si="31"/>
        <v>#NUM!</v>
      </c>
      <c r="G379" s="26" t="e">
        <f t="shared" ca="1" si="29"/>
        <v>#NUM!</v>
      </c>
    </row>
    <row r="380" spans="1:7" x14ac:dyDescent="0.3">
      <c r="A380" s="25" t="e">
        <f t="shared" ca="1" si="27"/>
        <v>#NUM!</v>
      </c>
      <c r="B380" s="26" t="e">
        <f ca="1">VLOOKUP(A380,Preencher!B:C,2,0)</f>
        <v>#NUM!</v>
      </c>
      <c r="C380" s="26" t="e">
        <f t="shared" ca="1" si="30"/>
        <v>#NUM!</v>
      </c>
      <c r="D380" s="26" t="e">
        <f t="shared" ca="1" si="28"/>
        <v>#NUM!</v>
      </c>
      <c r="E380" s="26" t="e">
        <f ca="1">VLOOKUP(A380,'Evolução do Patrimônio'!$B$18:$G$397,6,0)</f>
        <v>#NUM!</v>
      </c>
      <c r="F380" s="26" t="e">
        <f t="shared" ca="1" si="31"/>
        <v>#NUM!</v>
      </c>
      <c r="G380" s="26" t="e">
        <f t="shared" ca="1" si="29"/>
        <v>#NUM!</v>
      </c>
    </row>
    <row r="381" spans="1:7" x14ac:dyDescent="0.3">
      <c r="A381" s="25" t="e">
        <f t="shared" ca="1" si="27"/>
        <v>#NUM!</v>
      </c>
      <c r="B381" s="26" t="e">
        <f ca="1">VLOOKUP(A381,Preencher!B:C,2,0)</f>
        <v>#NUM!</v>
      </c>
      <c r="C381" s="26" t="e">
        <f t="shared" ca="1" si="30"/>
        <v>#NUM!</v>
      </c>
      <c r="D381" s="26" t="e">
        <f t="shared" ca="1" si="28"/>
        <v>#NUM!</v>
      </c>
      <c r="E381" s="26" t="e">
        <f ca="1">VLOOKUP(A381,'Evolução do Patrimônio'!$B$18:$G$397,6,0)</f>
        <v>#NUM!</v>
      </c>
      <c r="F381" s="26" t="e">
        <f t="shared" ca="1" si="31"/>
        <v>#NUM!</v>
      </c>
      <c r="G381" s="26" t="e">
        <f t="shared" ca="1" si="29"/>
        <v>#NUM!</v>
      </c>
    </row>
    <row r="383" spans="1:7" x14ac:dyDescent="0.3">
      <c r="A383" s="42" t="s">
        <v>38</v>
      </c>
      <c r="B383" t="s">
        <v>49</v>
      </c>
      <c r="C383" t="s">
        <v>50</v>
      </c>
    </row>
    <row r="384" spans="1:7" x14ac:dyDescent="0.3">
      <c r="A384" s="43" t="s">
        <v>39</v>
      </c>
    </row>
  </sheetData>
  <autoFilter ref="A1:G381" xr:uid="{00000000-0009-0000-0000-000005000000}"/>
  <pageMargins left="0.511811024" right="0.511811024" top="0.78740157499999996" bottom="0.78740157499999996" header="0.31496062000000002" footer="0.31496062000000002"/>
  <pageSetup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5"/>
  <sheetViews>
    <sheetView workbookViewId="0">
      <selection activeCell="F20" sqref="F20"/>
    </sheetView>
  </sheetViews>
  <sheetFormatPr defaultRowHeight="14.4" x14ac:dyDescent="0.3"/>
  <cols>
    <col min="1" max="7" width="15" customWidth="1"/>
  </cols>
  <sheetData>
    <row r="1" spans="1:7" ht="28.8" x14ac:dyDescent="0.3">
      <c r="A1" s="49" t="s">
        <v>14</v>
      </c>
      <c r="B1" s="49" t="s">
        <v>31</v>
      </c>
      <c r="C1" s="49" t="s">
        <v>44</v>
      </c>
      <c r="D1" s="49" t="s">
        <v>45</v>
      </c>
      <c r="E1" s="49" t="s">
        <v>16</v>
      </c>
      <c r="F1" s="49" t="s">
        <v>46</v>
      </c>
      <c r="G1" s="49" t="s">
        <v>47</v>
      </c>
    </row>
    <row r="2" spans="1:7" x14ac:dyDescent="0.3">
      <c r="A2" s="25">
        <v>43678</v>
      </c>
      <c r="B2" s="49"/>
      <c r="C2" s="49"/>
      <c r="D2" s="49">
        <v>0</v>
      </c>
      <c r="E2" s="49"/>
      <c r="F2" s="49"/>
      <c r="G2" s="49">
        <v>0</v>
      </c>
    </row>
    <row r="3" spans="1:7" x14ac:dyDescent="0.3">
      <c r="A3" s="25">
        <f>EDATE(A2,1)</f>
        <v>43709</v>
      </c>
      <c r="B3" s="26">
        <f>VLOOKUP(A3,Preencher!B:C,2,0)</f>
        <v>0.46379999999999999</v>
      </c>
      <c r="C3" s="26">
        <f>(1+B3/100)</f>
        <v>1.0046379999999999</v>
      </c>
      <c r="D3" s="26">
        <f>(C3-1)*100</f>
        <v>0.463799999999992</v>
      </c>
      <c r="E3" s="26" t="e">
        <f ca="1">VLOOKUP(A3,'Evolução do Patrimônio'!$B$18:$G$397,6,0)</f>
        <v>#N/A</v>
      </c>
      <c r="F3" s="26" t="e">
        <f ca="1">(1+E3/100)</f>
        <v>#N/A</v>
      </c>
      <c r="G3" s="26" t="e">
        <f ca="1">(F3-1)*100</f>
        <v>#N/A</v>
      </c>
    </row>
    <row r="4" spans="1:7" x14ac:dyDescent="0.3">
      <c r="A4" s="25">
        <f t="shared" ref="A4:A13" si="0">EDATE(A3,1)</f>
        <v>43739</v>
      </c>
      <c r="B4" s="26">
        <f>VLOOKUP(A4,Preencher!B:C,2,0)</f>
        <v>0.4793</v>
      </c>
      <c r="C4" s="26">
        <f t="shared" ref="C4:C14" si="1">(1+B4/100)*C3</f>
        <v>1.009453229934</v>
      </c>
      <c r="D4" s="26">
        <f t="shared" ref="D4:D14" si="2">(C4-1)*100</f>
        <v>0.94532299339999959</v>
      </c>
      <c r="E4" s="26" t="e">
        <f ca="1">VLOOKUP(A4,'Evolução do Patrimônio'!$B$18:$G$397,6,0)</f>
        <v>#N/A</v>
      </c>
      <c r="F4" s="26" t="e">
        <f ca="1">(1+E4/100)*F3</f>
        <v>#N/A</v>
      </c>
      <c r="G4" s="26" t="e">
        <f t="shared" ref="G4:G14" ca="1" si="3">(F4-1)*100</f>
        <v>#N/A</v>
      </c>
    </row>
    <row r="5" spans="1:7" x14ac:dyDescent="0.3">
      <c r="A5" s="25">
        <f t="shared" si="0"/>
        <v>43770</v>
      </c>
      <c r="B5" s="26">
        <f>VLOOKUP(A5,Preencher!B:C,2,0)</f>
        <v>0.38040000000000002</v>
      </c>
      <c r="C5" s="26">
        <f t="shared" si="1"/>
        <v>1.0132931900206688</v>
      </c>
      <c r="D5" s="26">
        <f t="shared" si="2"/>
        <v>1.3293190020668755</v>
      </c>
      <c r="E5" s="26" t="e">
        <f ca="1">VLOOKUP(A5,'Evolução do Patrimônio'!$B$18:$G$397,6,0)</f>
        <v>#N/A</v>
      </c>
      <c r="F5" s="26" t="e">
        <f t="shared" ref="F5:F13" ca="1" si="4">(1+E5/100)*F4</f>
        <v>#N/A</v>
      </c>
      <c r="G5" s="26" t="e">
        <f t="shared" ca="1" si="3"/>
        <v>#N/A</v>
      </c>
    </row>
    <row r="6" spans="1:7" x14ac:dyDescent="0.3">
      <c r="A6" s="25">
        <f t="shared" si="0"/>
        <v>43800</v>
      </c>
      <c r="B6" s="26">
        <f>VLOOKUP(A6,Preencher!B:C,2,0)</f>
        <v>0.37469999999999998</v>
      </c>
      <c r="C6" s="26">
        <f t="shared" si="1"/>
        <v>1.0170899996036762</v>
      </c>
      <c r="D6" s="26">
        <f t="shared" si="2"/>
        <v>1.7089999603676187</v>
      </c>
      <c r="E6" s="26" t="e">
        <f ca="1">VLOOKUP(A6,'Evolução do Patrimônio'!$B$18:$G$397,6,0)</f>
        <v>#N/A</v>
      </c>
      <c r="F6" s="26" t="e">
        <f t="shared" ca="1" si="4"/>
        <v>#N/A</v>
      </c>
      <c r="G6" s="26" t="e">
        <f t="shared" ca="1" si="3"/>
        <v>#N/A</v>
      </c>
    </row>
    <row r="7" spans="1:7" x14ac:dyDescent="0.3">
      <c r="A7" s="25">
        <f t="shared" si="0"/>
        <v>43831</v>
      </c>
      <c r="B7" s="26">
        <f>VLOOKUP(A7,Preencher!B:C,2,0)</f>
        <v>0.37659999999999999</v>
      </c>
      <c r="C7" s="26">
        <f t="shared" si="1"/>
        <v>1.0209203605421835</v>
      </c>
      <c r="D7" s="26">
        <f t="shared" si="2"/>
        <v>2.0920360542183492</v>
      </c>
      <c r="E7" s="26" t="e">
        <f ca="1">VLOOKUP(A7,'Evolução do Patrimônio'!$B$18:$G$397,6,0)</f>
        <v>#N/A</v>
      </c>
      <c r="F7" s="26" t="e">
        <f ca="1">(1+E7/100)*F6</f>
        <v>#N/A</v>
      </c>
      <c r="G7" s="26" t="e">
        <f t="shared" ca="1" si="3"/>
        <v>#N/A</v>
      </c>
    </row>
    <row r="8" spans="1:7" x14ac:dyDescent="0.3">
      <c r="A8" s="25">
        <f t="shared" si="0"/>
        <v>43862</v>
      </c>
      <c r="B8" s="26">
        <f>VLOOKUP(A8,Preencher!B:C,2,0)</f>
        <v>0.2949</v>
      </c>
      <c r="C8" s="26">
        <f t="shared" si="1"/>
        <v>1.0239310546854226</v>
      </c>
      <c r="D8" s="26">
        <f t="shared" si="2"/>
        <v>2.3931054685422559</v>
      </c>
      <c r="E8" s="26" t="e">
        <f ca="1">VLOOKUP(A8,'Evolução do Patrimônio'!$B$18:$G$397,6,0)</f>
        <v>#N/A</v>
      </c>
      <c r="F8" s="26" t="e">
        <f t="shared" ca="1" si="4"/>
        <v>#N/A</v>
      </c>
      <c r="G8" s="26" t="e">
        <f t="shared" ca="1" si="3"/>
        <v>#N/A</v>
      </c>
    </row>
    <row r="9" spans="1:7" x14ac:dyDescent="0.3">
      <c r="A9" s="25">
        <f t="shared" si="0"/>
        <v>43891</v>
      </c>
      <c r="B9" s="26">
        <f>VLOOKUP(A9,Preencher!B:C,2,0)</f>
        <v>0.33839999999999998</v>
      </c>
      <c r="C9" s="26">
        <f t="shared" si="1"/>
        <v>1.0273960373744782</v>
      </c>
      <c r="D9" s="26">
        <f t="shared" si="2"/>
        <v>2.7396037374478155</v>
      </c>
      <c r="E9" s="26" t="e">
        <f ca="1">VLOOKUP(A9,'Evolução do Patrimônio'!$B$18:$G$397,6,0)</f>
        <v>#N/A</v>
      </c>
      <c r="F9" s="26" t="e">
        <f t="shared" ca="1" si="4"/>
        <v>#N/A</v>
      </c>
      <c r="G9" s="26" t="e">
        <f t="shared" ca="1" si="3"/>
        <v>#N/A</v>
      </c>
    </row>
    <row r="10" spans="1:7" x14ac:dyDescent="0.3">
      <c r="A10" s="25">
        <f t="shared" si="0"/>
        <v>43922</v>
      </c>
      <c r="B10" s="26">
        <f>VLOOKUP(A10,Preencher!B:C,2,0)</f>
        <v>0.29920000000000002</v>
      </c>
      <c r="C10" s="26">
        <f t="shared" si="1"/>
        <v>1.0304700063183028</v>
      </c>
      <c r="D10" s="26">
        <f t="shared" si="2"/>
        <v>3.0470006318302767</v>
      </c>
      <c r="E10" s="26" t="e">
        <f ca="1">VLOOKUP(A10,'Evolução do Patrimônio'!$B$18:$G$397,6,0)</f>
        <v>#N/A</v>
      </c>
      <c r="F10" s="26" t="e">
        <f t="shared" ca="1" si="4"/>
        <v>#N/A</v>
      </c>
      <c r="G10" s="26" t="e">
        <f t="shared" ca="1" si="3"/>
        <v>#N/A</v>
      </c>
    </row>
    <row r="11" spans="1:7" x14ac:dyDescent="0.3">
      <c r="A11" s="25">
        <f t="shared" si="0"/>
        <v>43952</v>
      </c>
      <c r="B11" s="26">
        <f>VLOOKUP(A11,Preencher!B:C,2,0)</f>
        <v>0.25009999999999999</v>
      </c>
      <c r="C11" s="26">
        <f t="shared" si="1"/>
        <v>1.033047211804105</v>
      </c>
      <c r="D11" s="26">
        <f t="shared" si="2"/>
        <v>3.304721180410497</v>
      </c>
      <c r="E11" s="26" t="e">
        <f ca="1">VLOOKUP(A11,'Evolução do Patrimônio'!$B$18:$G$397,6,0)</f>
        <v>#N/A</v>
      </c>
      <c r="F11" s="26" t="e">
        <f t="shared" ca="1" si="4"/>
        <v>#N/A</v>
      </c>
      <c r="G11" s="26" t="e">
        <f t="shared" ca="1" si="3"/>
        <v>#N/A</v>
      </c>
    </row>
    <row r="12" spans="1:7" x14ac:dyDescent="0.3">
      <c r="A12" s="25">
        <f t="shared" si="0"/>
        <v>43983</v>
      </c>
      <c r="B12" s="26">
        <f>VLOOKUP(A12,Preencher!B:C,2,0)</f>
        <v>0.21229999999999999</v>
      </c>
      <c r="C12" s="26">
        <f t="shared" si="1"/>
        <v>1.0352403710347653</v>
      </c>
      <c r="D12" s="26">
        <f t="shared" si="2"/>
        <v>3.5240371034765294</v>
      </c>
      <c r="E12" s="26" t="e">
        <f ca="1">VLOOKUP(A12,'Evolução do Patrimônio'!$B$18:$G$397,6,0)</f>
        <v>#N/A</v>
      </c>
      <c r="F12" s="26" t="e">
        <f t="shared" ca="1" si="4"/>
        <v>#N/A</v>
      </c>
      <c r="G12" s="26" t="e">
        <f t="shared" ca="1" si="3"/>
        <v>#N/A</v>
      </c>
    </row>
    <row r="13" spans="1:7" x14ac:dyDescent="0.3">
      <c r="A13" s="25">
        <f t="shared" si="0"/>
        <v>44013</v>
      </c>
      <c r="B13" s="26">
        <f>VLOOKUP(A13,Preencher!B:C,2,0)</f>
        <v>0.1943</v>
      </c>
      <c r="C13" s="26">
        <f t="shared" si="1"/>
        <v>1.0372518430756859</v>
      </c>
      <c r="D13" s="26">
        <f t="shared" si="2"/>
        <v>3.7251843075685853</v>
      </c>
      <c r="E13" s="26" t="e">
        <f ca="1">VLOOKUP(A13,'Evolução do Patrimônio'!$B$18:$G$397,6,0)</f>
        <v>#N/A</v>
      </c>
      <c r="F13" s="26" t="e">
        <f t="shared" ca="1" si="4"/>
        <v>#N/A</v>
      </c>
      <c r="G13" s="26" t="e">
        <f t="shared" ca="1" si="3"/>
        <v>#N/A</v>
      </c>
    </row>
    <row r="14" spans="1:7" x14ac:dyDescent="0.3">
      <c r="A14" s="25">
        <f t="shared" ref="A14:A25" si="5">EDATE(A13,1)</f>
        <v>44044</v>
      </c>
      <c r="B14" s="26">
        <f>VLOOKUP(A14,Preencher!B:C,2,0)</f>
        <v>0.16</v>
      </c>
      <c r="C14" s="26">
        <f t="shared" si="1"/>
        <v>1.0389114460246069</v>
      </c>
      <c r="D14" s="26">
        <f t="shared" si="2"/>
        <v>3.8911446024606944</v>
      </c>
      <c r="E14" s="26" t="e">
        <f ca="1">VLOOKUP(A14,'Evolução do Patrimônio'!$B$18:$G$397,6,0)</f>
        <v>#N/A</v>
      </c>
      <c r="F14" s="26" t="e">
        <f t="shared" ref="F14:F19" ca="1" si="6">(1+E14/100)*F13</f>
        <v>#N/A</v>
      </c>
      <c r="G14" s="26" t="e">
        <f t="shared" ca="1" si="3"/>
        <v>#N/A</v>
      </c>
    </row>
    <row r="15" spans="1:7" x14ac:dyDescent="0.3">
      <c r="A15" s="25">
        <f t="shared" si="5"/>
        <v>44075</v>
      </c>
      <c r="B15" s="26">
        <f>VLOOKUP(A15,Preencher!B:C,2,0)</f>
        <v>0.16</v>
      </c>
      <c r="C15" s="26">
        <f>(1+B15/100)*C14</f>
        <v>1.0405737043382464</v>
      </c>
      <c r="D15" s="26">
        <f>(C15-1)*100</f>
        <v>4.0573704338246364</v>
      </c>
      <c r="E15" s="26" t="e">
        <f ca="1">VLOOKUP(A15,'Evolução do Patrimônio'!$B$18:$G$397,6,0)</f>
        <v>#N/A</v>
      </c>
      <c r="F15" s="26" t="e">
        <f t="shared" ca="1" si="6"/>
        <v>#N/A</v>
      </c>
      <c r="G15" s="26" t="e">
        <f ca="1">(F15-1)*100</f>
        <v>#N/A</v>
      </c>
    </row>
    <row r="16" spans="1:7" x14ac:dyDescent="0.3">
      <c r="A16" s="25">
        <f t="shared" si="5"/>
        <v>44105</v>
      </c>
      <c r="B16" s="26">
        <f>VLOOKUP(A16,Preencher!B:C,2,0)</f>
        <v>0.16</v>
      </c>
      <c r="C16" s="26">
        <f>(1+B16/100)*C15</f>
        <v>1.0422386222651876</v>
      </c>
      <c r="D16" s="26">
        <f>(C16-1)*100</f>
        <v>4.2238622265187598</v>
      </c>
      <c r="E16" s="26" t="e">
        <f ca="1">VLOOKUP(A16,'Evolução do Patrimônio'!$B$18:$G$397,6,0)</f>
        <v>#N/A</v>
      </c>
      <c r="F16" s="26" t="e">
        <f t="shared" ca="1" si="6"/>
        <v>#N/A</v>
      </c>
      <c r="G16" s="26" t="e">
        <f ca="1">(F16-1)*100</f>
        <v>#N/A</v>
      </c>
    </row>
    <row r="17" spans="1:7" x14ac:dyDescent="0.3">
      <c r="A17" s="25">
        <f t="shared" si="5"/>
        <v>44136</v>
      </c>
      <c r="B17" s="26">
        <f>VLOOKUP(A17,Preencher!B:C,2,0)</f>
        <v>0.15</v>
      </c>
      <c r="C17" s="26">
        <f>(1+B17/100)*C16</f>
        <v>1.0438019801985854</v>
      </c>
      <c r="D17" s="26">
        <f>(C17-1)*100</f>
        <v>4.3801980198585388</v>
      </c>
      <c r="E17" s="26" t="e">
        <f ca="1">VLOOKUP(A17,'Evolução do Patrimônio'!$B$18:$G$397,6,0)</f>
        <v>#N/A</v>
      </c>
      <c r="F17" s="26" t="e">
        <f t="shared" ca="1" si="6"/>
        <v>#N/A</v>
      </c>
      <c r="G17" s="26" t="e">
        <f ca="1">(F17-1)*100</f>
        <v>#N/A</v>
      </c>
    </row>
    <row r="18" spans="1:7" x14ac:dyDescent="0.3">
      <c r="A18" s="25">
        <f t="shared" si="5"/>
        <v>44166</v>
      </c>
      <c r="B18" s="26">
        <f>VLOOKUP(A18,Preencher!B:C,2,0)</f>
        <v>0.16</v>
      </c>
      <c r="C18" s="26">
        <f>(1+B18/100)*C17</f>
        <v>1.0454720633669032</v>
      </c>
      <c r="D18" s="26">
        <f>(C18-1)*100</f>
        <v>4.5472063366903237</v>
      </c>
      <c r="E18" s="26" t="e">
        <f ca="1">VLOOKUP(A18,'Evolução do Patrimônio'!$B$18:$G$397,6,0)</f>
        <v>#N/A</v>
      </c>
      <c r="F18" s="26" t="e">
        <f t="shared" ca="1" si="6"/>
        <v>#N/A</v>
      </c>
      <c r="G18" s="26" t="e">
        <f ca="1">(F18-1)*100</f>
        <v>#N/A</v>
      </c>
    </row>
    <row r="19" spans="1:7" x14ac:dyDescent="0.3">
      <c r="A19" s="25">
        <f t="shared" si="5"/>
        <v>44197</v>
      </c>
      <c r="B19" s="26">
        <f>VLOOKUP(A19,Preencher!B:C,2,0)</f>
        <v>0.15</v>
      </c>
      <c r="C19" s="26">
        <f>(1+B19/100)*C18</f>
        <v>1.0470402714619536</v>
      </c>
      <c r="D19" s="26">
        <f>(C19-1)*100</f>
        <v>4.7040271461953553</v>
      </c>
      <c r="E19" s="26" t="e">
        <f ca="1">VLOOKUP(A19,'Evolução do Patrimônio'!$B$18:$G$397,6,0)</f>
        <v>#N/A</v>
      </c>
      <c r="F19" s="26" t="e">
        <f t="shared" ca="1" si="6"/>
        <v>#N/A</v>
      </c>
      <c r="G19" s="26" t="e">
        <f ca="1">(F19-1)*100</f>
        <v>#N/A</v>
      </c>
    </row>
    <row r="20" spans="1:7" x14ac:dyDescent="0.3">
      <c r="A20" s="25">
        <f t="shared" si="5"/>
        <v>44228</v>
      </c>
      <c r="B20" s="26">
        <f>VLOOKUP(A20,Preencher!B:C,2,0)</f>
        <v>0.13</v>
      </c>
      <c r="C20" s="26">
        <f t="shared" ref="C20:C25" si="7">(1+B20/100)*C19</f>
        <v>1.0484014238148542</v>
      </c>
      <c r="D20" s="26">
        <f t="shared" ref="D20:D25" si="8">(C20-1)*100</f>
        <v>4.8401423814854239</v>
      </c>
      <c r="E20" s="26" t="e">
        <f ca="1">VLOOKUP(A20,'Evolução do Patrimônio'!$B$18:$G$397,6,0)</f>
        <v>#N/A</v>
      </c>
      <c r="F20" s="26" t="e">
        <f t="shared" ref="F20:F25" ca="1" si="9">(1+E20/100)*F19</f>
        <v>#N/A</v>
      </c>
      <c r="G20" s="26" t="e">
        <f t="shared" ref="G20:G25" ca="1" si="10">(F20-1)*100</f>
        <v>#N/A</v>
      </c>
    </row>
    <row r="21" spans="1:7" x14ac:dyDescent="0.3">
      <c r="A21" s="25">
        <f t="shared" si="5"/>
        <v>44256</v>
      </c>
      <c r="B21" s="26">
        <f>VLOOKUP(A21,Preencher!B:C,2,0)</f>
        <v>0.2</v>
      </c>
      <c r="C21" s="26">
        <f t="shared" si="7"/>
        <v>1.050498226662484</v>
      </c>
      <c r="D21" s="26">
        <f t="shared" si="8"/>
        <v>5.0498226662484047</v>
      </c>
      <c r="E21" s="26" t="e">
        <f ca="1">VLOOKUP(A21,'Evolução do Patrimônio'!$B$18:$G$397,6,0)</f>
        <v>#N/A</v>
      </c>
      <c r="F21" s="26" t="e">
        <f t="shared" ca="1" si="9"/>
        <v>#N/A</v>
      </c>
      <c r="G21" s="26" t="e">
        <f t="shared" ca="1" si="10"/>
        <v>#N/A</v>
      </c>
    </row>
    <row r="22" spans="1:7" x14ac:dyDescent="0.3">
      <c r="A22" s="25">
        <f t="shared" si="5"/>
        <v>44287</v>
      </c>
      <c r="B22" s="26">
        <f>VLOOKUP(A22,Preencher!B:C,2,0)</f>
        <v>0.21</v>
      </c>
      <c r="C22" s="26">
        <f t="shared" si="7"/>
        <v>1.0527042729384752</v>
      </c>
      <c r="D22" s="26">
        <f t="shared" si="8"/>
        <v>5.2704272938475238</v>
      </c>
      <c r="E22" s="26" t="e">
        <f ca="1">VLOOKUP(A22,'Evolução do Patrimônio'!$B$18:$G$397,6,0)</f>
        <v>#N/A</v>
      </c>
      <c r="F22" s="26" t="e">
        <f t="shared" ca="1" si="9"/>
        <v>#N/A</v>
      </c>
      <c r="G22" s="26" t="e">
        <f t="shared" ca="1" si="10"/>
        <v>#N/A</v>
      </c>
    </row>
    <row r="23" spans="1:7" x14ac:dyDescent="0.3">
      <c r="A23" s="25">
        <f t="shared" si="5"/>
        <v>44317</v>
      </c>
      <c r="B23" s="26">
        <f>VLOOKUP(A23,Preencher!B:C,2,0)</f>
        <v>0.27</v>
      </c>
      <c r="C23" s="26">
        <f t="shared" si="7"/>
        <v>1.0555465744754091</v>
      </c>
      <c r="D23" s="26">
        <f t="shared" si="8"/>
        <v>5.5546574475409116</v>
      </c>
      <c r="E23" s="26" t="e">
        <f ca="1">VLOOKUP(A23,'Evolução do Patrimônio'!$B$18:$G$397,6,0)</f>
        <v>#N/A</v>
      </c>
      <c r="F23" s="26" t="e">
        <f t="shared" ca="1" si="9"/>
        <v>#N/A</v>
      </c>
      <c r="G23" s="26" t="e">
        <f t="shared" ca="1" si="10"/>
        <v>#N/A</v>
      </c>
    </row>
    <row r="24" spans="1:7" x14ac:dyDescent="0.3">
      <c r="A24" s="25">
        <f t="shared" si="5"/>
        <v>44348</v>
      </c>
      <c r="B24" s="26">
        <f>VLOOKUP(A24,Preencher!B:C,2,0)</f>
        <v>0.31</v>
      </c>
      <c r="C24" s="26">
        <f t="shared" si="7"/>
        <v>1.0588187688562829</v>
      </c>
      <c r="D24" s="26">
        <f t="shared" si="8"/>
        <v>5.8818768856282899</v>
      </c>
      <c r="E24" s="26" t="e">
        <f ca="1">VLOOKUP(A24,'Evolução do Patrimônio'!$B$18:$G$397,6,0)</f>
        <v>#N/A</v>
      </c>
      <c r="F24" s="26" t="e">
        <f t="shared" ca="1" si="9"/>
        <v>#N/A</v>
      </c>
      <c r="G24" s="26" t="e">
        <f t="shared" ca="1" si="10"/>
        <v>#N/A</v>
      </c>
    </row>
    <row r="25" spans="1:7" x14ac:dyDescent="0.3">
      <c r="A25" s="25">
        <f t="shared" si="5"/>
        <v>44378</v>
      </c>
      <c r="B25" s="26">
        <f>VLOOKUP(A25,Preencher!B:C,2,0)</f>
        <v>0.36</v>
      </c>
      <c r="C25" s="26">
        <f t="shared" si="7"/>
        <v>1.0626305164241656</v>
      </c>
      <c r="D25" s="26">
        <f t="shared" si="8"/>
        <v>6.2630516424165616</v>
      </c>
      <c r="E25" s="26" t="e">
        <f ca="1">VLOOKUP(A25,'Evolução do Patrimônio'!$B$18:$G$397,6,0)</f>
        <v>#N/A</v>
      </c>
      <c r="F25" s="26" t="e">
        <f t="shared" ca="1" si="9"/>
        <v>#N/A</v>
      </c>
      <c r="G25" s="26" t="e">
        <f t="shared" ca="1" si="10"/>
        <v>#N/A</v>
      </c>
    </row>
  </sheetData>
  <pageMargins left="0.511811024" right="0.511811024" top="0.78740157499999996" bottom="0.78740157499999996" header="0.31496062000000002" footer="0.3149606200000000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Cotização</vt:lpstr>
      <vt:lpstr>Preencher</vt:lpstr>
      <vt:lpstr>Performance da Carteira</vt:lpstr>
      <vt:lpstr>Controle de Contas</vt:lpstr>
      <vt:lpstr>Evolução do Patrimônio</vt:lpstr>
      <vt:lpstr>Ótimo</vt:lpstr>
      <vt:lpstr>1 ano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</dc:creator>
  <cp:lastModifiedBy>marcelo moretta</cp:lastModifiedBy>
  <dcterms:created xsi:type="dcterms:W3CDTF">2017-05-10T21:05:35Z</dcterms:created>
  <dcterms:modified xsi:type="dcterms:W3CDTF">2023-11-09T14:22:24Z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icrosoft.ReportingServices.InteractiveReport.Excel.SheetName">
    <vt:i4>2</vt:i4>
  </property>
</Properties>
</file>